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vince\Dropbox\Thesis Italy\Thesis Elia\Database organization\"/>
    </mc:Choice>
  </mc:AlternateContent>
  <xr:revisionPtr revIDLastSave="0" documentId="13_ncr:1_{F27968CE-21C6-41C2-932F-0D9DC0E5638E}" xr6:coauthVersionLast="47" xr6:coauthVersionMax="47" xr10:uidLastSave="{00000000-0000-0000-0000-000000000000}"/>
  <bookViews>
    <workbookView xWindow="-120" yWindow="-120" windowWidth="29040" windowHeight="15720" xr2:uid="{00000000-000D-0000-FFFF-FFFF00000000}"/>
  </bookViews>
  <sheets>
    <sheet name="Data" sheetId="1" r:id="rId1"/>
    <sheet name="Sheet1" sheetId="3" r:id="rId2"/>
    <sheet name="Correlation calc OLD"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1" l="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5" i="1"/>
  <c r="D125" i="1"/>
  <c r="D67" i="1"/>
  <c r="E178" i="1"/>
  <c r="E176" i="1"/>
  <c r="D32" i="1"/>
  <c r="E32" i="1" s="1"/>
  <c r="G32" i="1" s="1"/>
  <c r="H32" i="1" s="1"/>
  <c r="G165" i="3"/>
  <c r="G164" i="3"/>
  <c r="G163" i="3"/>
  <c r="G161" i="3"/>
  <c r="G160" i="3"/>
  <c r="G32" i="3"/>
  <c r="B174" i="1"/>
  <c r="H164" i="1"/>
  <c r="G164" i="1"/>
  <c r="H163" i="1"/>
  <c r="G163" i="1"/>
  <c r="H162" i="1"/>
  <c r="G162" i="1"/>
  <c r="H161" i="1"/>
  <c r="G161" i="1"/>
  <c r="H160" i="1"/>
  <c r="G160" i="1"/>
  <c r="E154" i="1"/>
  <c r="G154" i="1" s="1"/>
  <c r="H154" i="1" s="1"/>
  <c r="E153" i="1"/>
  <c r="G153" i="1" s="1"/>
  <c r="H153" i="1" s="1"/>
  <c r="E152" i="1"/>
  <c r="G152" i="1" s="1"/>
  <c r="H152" i="1" s="1"/>
  <c r="E151" i="1"/>
  <c r="G151" i="1" s="1"/>
  <c r="H151" i="1" s="1"/>
  <c r="E150" i="1"/>
  <c r="G150" i="1" s="1"/>
  <c r="H150" i="1" s="1"/>
  <c r="E149" i="1"/>
  <c r="G149" i="1" s="1"/>
  <c r="H149" i="1" s="1"/>
  <c r="E148" i="1"/>
  <c r="G148" i="1" s="1"/>
  <c r="H148" i="1" s="1"/>
  <c r="E147" i="1"/>
  <c r="G147" i="1" s="1"/>
  <c r="H147" i="1" s="1"/>
  <c r="E146" i="1"/>
  <c r="G146" i="1" s="1"/>
  <c r="H146" i="1" s="1"/>
  <c r="E145" i="1"/>
  <c r="G145" i="1" s="1"/>
  <c r="H145" i="1" s="1"/>
  <c r="E144" i="1"/>
  <c r="G144" i="1" s="1"/>
  <c r="H144" i="1" s="1"/>
  <c r="E143" i="1"/>
  <c r="G143" i="1" s="1"/>
  <c r="H143" i="1" s="1"/>
  <c r="E142" i="1"/>
  <c r="G142" i="1" s="1"/>
  <c r="H142" i="1" s="1"/>
  <c r="E141" i="1"/>
  <c r="G141" i="1" s="1"/>
  <c r="H141" i="1" s="1"/>
  <c r="E140" i="1"/>
  <c r="G140" i="1" s="1"/>
  <c r="H140" i="1" s="1"/>
  <c r="E139" i="1"/>
  <c r="G139" i="1" s="1"/>
  <c r="H139" i="1" s="1"/>
  <c r="E138" i="1"/>
  <c r="G138" i="1" s="1"/>
  <c r="H138" i="1" s="1"/>
  <c r="E137" i="1"/>
  <c r="G137" i="1" s="1"/>
  <c r="H137" i="1" s="1"/>
  <c r="E136" i="1"/>
  <c r="G136" i="1" s="1"/>
  <c r="H136" i="1" s="1"/>
  <c r="E135" i="1"/>
  <c r="G135" i="1" s="1"/>
  <c r="H135" i="1" s="1"/>
  <c r="E134" i="1"/>
  <c r="G134" i="1" s="1"/>
  <c r="H134" i="1" s="1"/>
  <c r="E133" i="1"/>
  <c r="G133" i="1" s="1"/>
  <c r="H133" i="1" s="1"/>
  <c r="E132" i="1"/>
  <c r="G132" i="1" s="1"/>
  <c r="H132" i="1" s="1"/>
  <c r="E131" i="1"/>
  <c r="G131" i="1" s="1"/>
  <c r="H131" i="1" s="1"/>
  <c r="E130" i="1"/>
  <c r="G130" i="1" s="1"/>
  <c r="H130" i="1" s="1"/>
  <c r="E129" i="1"/>
  <c r="G129" i="1" s="1"/>
  <c r="H129" i="1" s="1"/>
  <c r="E128" i="1"/>
  <c r="G128" i="1" s="1"/>
  <c r="H128" i="1" s="1"/>
  <c r="E127" i="1"/>
  <c r="G127" i="1" s="1"/>
  <c r="H127" i="1" s="1"/>
  <c r="E126" i="1"/>
  <c r="G126" i="1" s="1"/>
  <c r="H126" i="1" s="1"/>
  <c r="G125" i="1"/>
  <c r="H125" i="1" s="1"/>
  <c r="E124" i="1"/>
  <c r="G124" i="1" s="1"/>
  <c r="H124" i="1" s="1"/>
  <c r="E123" i="1"/>
  <c r="G123" i="1" s="1"/>
  <c r="H123" i="1" s="1"/>
  <c r="E121" i="1"/>
  <c r="G121" i="1" s="1"/>
  <c r="H121" i="1" s="1"/>
  <c r="E120" i="1"/>
  <c r="G120" i="1" s="1"/>
  <c r="H120" i="1" s="1"/>
  <c r="E119" i="1"/>
  <c r="G119" i="1" s="1"/>
  <c r="H119" i="1" s="1"/>
  <c r="E118" i="1"/>
  <c r="G118" i="1" s="1"/>
  <c r="H118" i="1" s="1"/>
  <c r="E117" i="1"/>
  <c r="G117" i="1" s="1"/>
  <c r="H117" i="1" s="1"/>
  <c r="E116" i="1"/>
  <c r="G116" i="1" s="1"/>
  <c r="H116" i="1" s="1"/>
  <c r="E115" i="1"/>
  <c r="G115" i="1" s="1"/>
  <c r="H115" i="1" s="1"/>
  <c r="E114" i="1"/>
  <c r="G114" i="1" s="1"/>
  <c r="H114" i="1" s="1"/>
  <c r="E113" i="1"/>
  <c r="G113" i="1" s="1"/>
  <c r="H113" i="1" s="1"/>
  <c r="E112" i="1"/>
  <c r="G112" i="1" s="1"/>
  <c r="H112" i="1" s="1"/>
  <c r="E111" i="1"/>
  <c r="G111" i="1" s="1"/>
  <c r="H111" i="1" s="1"/>
  <c r="E110" i="1"/>
  <c r="G110" i="1" s="1"/>
  <c r="H110" i="1" s="1"/>
  <c r="E109" i="1"/>
  <c r="G109" i="1" s="1"/>
  <c r="H109" i="1" s="1"/>
  <c r="E108" i="1"/>
  <c r="G108" i="1" s="1"/>
  <c r="H108" i="1" s="1"/>
  <c r="E107" i="1"/>
  <c r="G107" i="1" s="1"/>
  <c r="H107" i="1" s="1"/>
  <c r="E106" i="1"/>
  <c r="G106" i="1" s="1"/>
  <c r="H106" i="1" s="1"/>
  <c r="E105" i="1"/>
  <c r="G105" i="1" s="1"/>
  <c r="H105" i="1" s="1"/>
  <c r="E104" i="1"/>
  <c r="G104" i="1" s="1"/>
  <c r="H104" i="1" s="1"/>
  <c r="E103" i="1"/>
  <c r="G103" i="1" s="1"/>
  <c r="H103" i="1" s="1"/>
  <c r="E102" i="1"/>
  <c r="G102" i="1" s="1"/>
  <c r="H102" i="1" s="1"/>
  <c r="E101" i="1"/>
  <c r="G101" i="1" s="1"/>
  <c r="H101" i="1" s="1"/>
  <c r="E100" i="1"/>
  <c r="G100" i="1" s="1"/>
  <c r="H100" i="1" s="1"/>
  <c r="E99" i="1"/>
  <c r="G99" i="1" s="1"/>
  <c r="H99" i="1" s="1"/>
  <c r="E98" i="1"/>
  <c r="G98" i="1" s="1"/>
  <c r="H98" i="1" s="1"/>
  <c r="E97" i="1"/>
  <c r="G97" i="1" s="1"/>
  <c r="H97" i="1" s="1"/>
  <c r="G96" i="1"/>
  <c r="H96" i="1" s="1"/>
  <c r="E96" i="1"/>
  <c r="E95" i="1"/>
  <c r="G95" i="1" s="1"/>
  <c r="H95" i="1" s="1"/>
  <c r="E94" i="1"/>
  <c r="G94" i="1" s="1"/>
  <c r="H94" i="1" s="1"/>
  <c r="E93" i="1"/>
  <c r="G93" i="1" s="1"/>
  <c r="H93" i="1" s="1"/>
  <c r="E92" i="1"/>
  <c r="G92" i="1" s="1"/>
  <c r="H92" i="1" s="1"/>
  <c r="E91" i="1"/>
  <c r="G91" i="1" s="1"/>
  <c r="H91" i="1" s="1"/>
  <c r="E90" i="1"/>
  <c r="G90" i="1" s="1"/>
  <c r="H90" i="1" s="1"/>
  <c r="E89" i="1"/>
  <c r="G89" i="1" s="1"/>
  <c r="H89" i="1" s="1"/>
  <c r="E87" i="1"/>
  <c r="G87" i="1" s="1"/>
  <c r="H87" i="1" s="1"/>
  <c r="E86" i="1"/>
  <c r="G86" i="1" s="1"/>
  <c r="H86" i="1" s="1"/>
  <c r="E85" i="1"/>
  <c r="G85" i="1" s="1"/>
  <c r="H85" i="1" s="1"/>
  <c r="E84" i="1"/>
  <c r="G84" i="1" s="1"/>
  <c r="H84" i="1" s="1"/>
  <c r="E83" i="1"/>
  <c r="G83" i="1" s="1"/>
  <c r="H83" i="1" s="1"/>
  <c r="E82" i="1"/>
  <c r="G82" i="1" s="1"/>
  <c r="H82" i="1" s="1"/>
  <c r="E81" i="1"/>
  <c r="G81" i="1" s="1"/>
  <c r="H81" i="1" s="1"/>
  <c r="E80" i="1"/>
  <c r="G80" i="1" s="1"/>
  <c r="H80" i="1" s="1"/>
  <c r="E79" i="1"/>
  <c r="G79" i="1" s="1"/>
  <c r="H79" i="1" s="1"/>
  <c r="E78" i="1"/>
  <c r="G78" i="1" s="1"/>
  <c r="H78" i="1" s="1"/>
  <c r="E77" i="1"/>
  <c r="G77" i="1" s="1"/>
  <c r="H77" i="1" s="1"/>
  <c r="E76" i="1"/>
  <c r="G76" i="1" s="1"/>
  <c r="H76" i="1" s="1"/>
  <c r="E75" i="1"/>
  <c r="G75" i="1" s="1"/>
  <c r="H75" i="1" s="1"/>
  <c r="E74" i="1"/>
  <c r="G74" i="1" s="1"/>
  <c r="H74" i="1" s="1"/>
  <c r="E73" i="1"/>
  <c r="G73" i="1" s="1"/>
  <c r="H73" i="1" s="1"/>
  <c r="E72" i="1"/>
  <c r="G72" i="1" s="1"/>
  <c r="H72" i="1" s="1"/>
  <c r="E71" i="1"/>
  <c r="G71" i="1" s="1"/>
  <c r="H71" i="1" s="1"/>
  <c r="E70" i="1"/>
  <c r="G70" i="1" s="1"/>
  <c r="H70" i="1" s="1"/>
  <c r="E69" i="1"/>
  <c r="G69" i="1" s="1"/>
  <c r="H69" i="1" s="1"/>
  <c r="E68" i="1"/>
  <c r="G68" i="1" s="1"/>
  <c r="H68" i="1" s="1"/>
  <c r="G67" i="1"/>
  <c r="H67" i="1" s="1"/>
  <c r="E66" i="1"/>
  <c r="G66" i="1" s="1"/>
  <c r="H66" i="1" s="1"/>
  <c r="E65" i="1"/>
  <c r="G65" i="1" s="1"/>
  <c r="H65" i="1" s="1"/>
  <c r="E64" i="1"/>
  <c r="G64" i="1" s="1"/>
  <c r="H64" i="1" s="1"/>
  <c r="E63" i="1"/>
  <c r="G63" i="1" s="1"/>
  <c r="H63" i="1" s="1"/>
  <c r="E62" i="1"/>
  <c r="G62" i="1" s="1"/>
  <c r="H62" i="1" s="1"/>
  <c r="E61" i="1"/>
  <c r="G61" i="1" s="1"/>
  <c r="H61" i="1" s="1"/>
  <c r="E60" i="1"/>
  <c r="G60" i="1" s="1"/>
  <c r="H60" i="1" s="1"/>
  <c r="E58" i="1"/>
  <c r="G58" i="1" s="1"/>
  <c r="H58" i="1" s="1"/>
  <c r="E57" i="1"/>
  <c r="G57" i="1" s="1"/>
  <c r="H57" i="1" s="1"/>
  <c r="E56" i="1"/>
  <c r="G56" i="1" s="1"/>
  <c r="H56" i="1" s="1"/>
  <c r="E55" i="1"/>
  <c r="G55" i="1" s="1"/>
  <c r="H55" i="1" s="1"/>
  <c r="E54" i="1"/>
  <c r="G54" i="1" s="1"/>
  <c r="H54" i="1" s="1"/>
  <c r="E53" i="1"/>
  <c r="G53" i="1" s="1"/>
  <c r="H53" i="1" s="1"/>
  <c r="E52" i="1"/>
  <c r="G52" i="1" s="1"/>
  <c r="H52" i="1" s="1"/>
  <c r="E51" i="1"/>
  <c r="G51" i="1" s="1"/>
  <c r="H51" i="1" s="1"/>
  <c r="E50" i="1"/>
  <c r="G50" i="1" s="1"/>
  <c r="H50" i="1" s="1"/>
  <c r="E49" i="1"/>
  <c r="G49" i="1" s="1"/>
  <c r="H49" i="1" s="1"/>
  <c r="E48" i="1"/>
  <c r="G48" i="1" s="1"/>
  <c r="H48" i="1" s="1"/>
  <c r="E47" i="1"/>
  <c r="G47" i="1" s="1"/>
  <c r="H47" i="1" s="1"/>
  <c r="E46" i="1"/>
  <c r="G46" i="1" s="1"/>
  <c r="H46" i="1" s="1"/>
  <c r="E45" i="1"/>
  <c r="G45" i="1" s="1"/>
  <c r="H45" i="1" s="1"/>
  <c r="E44" i="1"/>
  <c r="G44" i="1" s="1"/>
  <c r="H44" i="1" s="1"/>
  <c r="E43" i="1"/>
  <c r="G43" i="1" s="1"/>
  <c r="H43" i="1" s="1"/>
  <c r="E42" i="1"/>
  <c r="G42" i="1" s="1"/>
  <c r="H42" i="1" s="1"/>
  <c r="E41" i="1"/>
  <c r="G41" i="1" s="1"/>
  <c r="H41" i="1" s="1"/>
  <c r="E40" i="1"/>
  <c r="G40" i="1" s="1"/>
  <c r="H40" i="1" s="1"/>
  <c r="E39" i="1"/>
  <c r="G39" i="1" s="1"/>
  <c r="H39" i="1" s="1"/>
  <c r="E38" i="1"/>
  <c r="G38" i="1" s="1"/>
  <c r="H38" i="1" s="1"/>
  <c r="E37" i="1"/>
  <c r="G37" i="1" s="1"/>
  <c r="H37" i="1" s="1"/>
  <c r="E36" i="1"/>
  <c r="G36" i="1" s="1"/>
  <c r="H36" i="1" s="1"/>
  <c r="E35" i="1"/>
  <c r="G35" i="1" s="1"/>
  <c r="H35" i="1" s="1"/>
  <c r="E34" i="1"/>
  <c r="G34" i="1" s="1"/>
  <c r="H34" i="1" s="1"/>
  <c r="E33" i="1"/>
  <c r="G33" i="1" s="1"/>
  <c r="H33" i="1" s="1"/>
  <c r="E31" i="1"/>
  <c r="G31" i="1" s="1"/>
  <c r="H31" i="1" s="1"/>
  <c r="E30" i="1"/>
  <c r="G30" i="1" s="1"/>
  <c r="H30" i="1" s="1"/>
  <c r="E29" i="1"/>
  <c r="G29" i="1" s="1"/>
  <c r="H29" i="1" s="1"/>
  <c r="E28" i="1"/>
  <c r="G28" i="1" s="1"/>
  <c r="H28" i="1" s="1"/>
  <c r="E27" i="1"/>
  <c r="G27" i="1" s="1"/>
  <c r="H27" i="1" s="1"/>
  <c r="E26" i="1"/>
  <c r="G26" i="1" s="1"/>
  <c r="H26" i="1" s="1"/>
  <c r="E25" i="1"/>
  <c r="G25" i="1" s="1"/>
  <c r="H25" i="1" s="1"/>
  <c r="E24" i="1"/>
  <c r="G24" i="1" s="1"/>
  <c r="H24" i="1" s="1"/>
  <c r="E23" i="1"/>
  <c r="G23" i="1" s="1"/>
  <c r="H23" i="1" s="1"/>
  <c r="E22" i="1"/>
  <c r="G22" i="1" s="1"/>
  <c r="H22" i="1" s="1"/>
  <c r="E21" i="1"/>
  <c r="G21" i="1" s="1"/>
  <c r="H21" i="1" s="1"/>
  <c r="E20" i="1"/>
  <c r="G20" i="1" s="1"/>
  <c r="H20" i="1" s="1"/>
  <c r="E19" i="1"/>
  <c r="G19" i="1" s="1"/>
  <c r="H19" i="1" s="1"/>
  <c r="E18" i="1"/>
  <c r="G18" i="1" s="1"/>
  <c r="H18" i="1" s="1"/>
  <c r="E17" i="1"/>
  <c r="G17" i="1" s="1"/>
  <c r="H17" i="1" s="1"/>
  <c r="E16" i="1"/>
  <c r="G16" i="1" s="1"/>
  <c r="H16" i="1" s="1"/>
  <c r="E15" i="1"/>
  <c r="G15" i="1" s="1"/>
  <c r="H15" i="1" s="1"/>
  <c r="E14" i="1"/>
  <c r="G14" i="1" s="1"/>
  <c r="H14" i="1" s="1"/>
  <c r="E13" i="1"/>
  <c r="G13" i="1" s="1"/>
  <c r="H13" i="1" s="1"/>
  <c r="E12" i="1"/>
  <c r="G12" i="1" s="1"/>
  <c r="H12" i="1" s="1"/>
  <c r="E11" i="1"/>
  <c r="G11" i="1" s="1"/>
  <c r="H11" i="1" s="1"/>
  <c r="E10" i="1"/>
  <c r="G10" i="1" s="1"/>
  <c r="H10" i="1" s="1"/>
  <c r="E9" i="1"/>
  <c r="G9" i="1" s="1"/>
  <c r="H9" i="1" s="1"/>
  <c r="E8" i="1"/>
  <c r="G8" i="1" s="1"/>
  <c r="H8" i="1" s="1"/>
  <c r="E7" i="1"/>
  <c r="G7" i="1" s="1"/>
  <c r="H7" i="1" s="1"/>
  <c r="E6" i="1"/>
  <c r="G6" i="1" s="1"/>
  <c r="H6" i="1" s="1"/>
  <c r="E5" i="1"/>
  <c r="G5" i="1" s="1"/>
  <c r="D164" i="1" l="1"/>
  <c r="D161" i="1"/>
  <c r="D165" i="1"/>
  <c r="D163" i="1"/>
  <c r="H5" i="1"/>
  <c r="D160" i="1"/>
  <c r="G166" i="1"/>
  <c r="H166" i="1" s="1"/>
</calcChain>
</file>

<file path=xl/sharedStrings.xml><?xml version="1.0" encoding="utf-8"?>
<sst xmlns="http://schemas.openxmlformats.org/spreadsheetml/2006/main" count="1453" uniqueCount="489">
  <si>
    <t>Data time span: 2021</t>
  </si>
  <si>
    <t>multiplier:</t>
  </si>
  <si>
    <t>derived from (country-per-country) G Ads Keyword planner's queries with &gt;950 keywords, set as "Broad", representing 13 bank distrust's related terms/expression, queried for google partners' too, in &gt;100 languages that match our country list. Some languages come from underdeveloped nations where those expressions don't have a proper translation or any form of meaning. for those languages, english has been used. I obtained &gt;1300 keywords with that process (stored in 'Variables translations' sheet), got rid of duplicates and unreadable special characters terms, put them into a column format and used them for the queries. From the 968 unique words found (which means 968/13=~ 74 languages have been preserved) i was left with 954 after special char. cleaning. Since i instructed G ads to see them as 'broad' concepts it has probably gathered data for at least ~1800 keywords expressions, expanding 'horizontally' our first 13 terms by at least 2 times (as i can see by the suggestions the software was makinng), which i think is pretty solid as a pool to measure a sort of "bank distrust sentiment"</t>
  </si>
  <si>
    <t>derived from combined WB datasets</t>
  </si>
  <si>
    <t>Avg, yearly, distrust search volume per internet user (Avg y volume / Avg y int. users)</t>
  </si>
  <si>
    <t>Bitcoin ('cryptocurrency' topic) interest: (01/01/20 - 1/01/25)</t>
  </si>
  <si>
    <t>Crypto
Adoption
Index</t>
  </si>
  <si>
    <t>Country name</t>
  </si>
  <si>
    <t>Alpha-3 cc</t>
  </si>
  <si>
    <t>Region</t>
  </si>
  <si>
    <t>Aggregate Distrust AVG Search Volume (m)</t>
  </si>
  <si>
    <t>Aggregate Distrust AVG Search Volume (y)</t>
  </si>
  <si>
    <t>Est. Internet users N° (y)</t>
  </si>
  <si>
    <t>Bank distrust Sentiment pc</t>
  </si>
  <si>
    <t>yearly search volume per thousand int. users</t>
  </si>
  <si>
    <t>B_I</t>
  </si>
  <si>
    <t>Country Avg Score</t>
  </si>
  <si>
    <t>Aruba</t>
  </si>
  <si>
    <t>ABW</t>
  </si>
  <si>
    <t>Afghanistan</t>
  </si>
  <si>
    <t>AFG</t>
  </si>
  <si>
    <t>Central &amp; Southern Asia and Oceania (CSAO)</t>
  </si>
  <si>
    <t>India</t>
  </si>
  <si>
    <t>IND</t>
  </si>
  <si>
    <t>Albania</t>
  </si>
  <si>
    <t>ALB</t>
  </si>
  <si>
    <t>Central, Northern &amp; Western Europe (CNWE)</t>
  </si>
  <si>
    <t>Nigeria</t>
  </si>
  <si>
    <t>NGA</t>
  </si>
  <si>
    <t>Sub-Saharan Africa</t>
  </si>
  <si>
    <t>Angola</t>
  </si>
  <si>
    <t>AGO</t>
  </si>
  <si>
    <t>Algeria</t>
  </si>
  <si>
    <t>DZA</t>
  </si>
  <si>
    <t>Middle East &amp; North Africa (MENA)</t>
  </si>
  <si>
    <t>Indonesia</t>
  </si>
  <si>
    <t>IDN</t>
  </si>
  <si>
    <t>Andorra</t>
  </si>
  <si>
    <t>AND</t>
  </si>
  <si>
    <t>United States</t>
  </si>
  <si>
    <t>USA</t>
  </si>
  <si>
    <t>North America</t>
  </si>
  <si>
    <t>Vietnam</t>
  </si>
  <si>
    <t>VNM</t>
  </si>
  <si>
    <t>United Arab Emirates</t>
  </si>
  <si>
    <t>ARE</t>
  </si>
  <si>
    <t>Argentina</t>
  </si>
  <si>
    <t>ARG</t>
  </si>
  <si>
    <t>Latin America (LATAM)</t>
  </si>
  <si>
    <t>Ukraine</t>
  </si>
  <si>
    <t>UKR</t>
  </si>
  <si>
    <t>Eastern Europe</t>
  </si>
  <si>
    <t>Armenia</t>
  </si>
  <si>
    <t>ARM</t>
  </si>
  <si>
    <t>Russia</t>
  </si>
  <si>
    <t>RUS</t>
  </si>
  <si>
    <t>Philippines</t>
  </si>
  <si>
    <t>PHL</t>
  </si>
  <si>
    <t>Australia</t>
  </si>
  <si>
    <t>AUS</t>
  </si>
  <si>
    <t>Pakistan</t>
  </si>
  <si>
    <t>PAK</t>
  </si>
  <si>
    <t>Austria</t>
  </si>
  <si>
    <t>AUT</t>
  </si>
  <si>
    <t>Brazil</t>
  </si>
  <si>
    <t>BRA</t>
  </si>
  <si>
    <t>Azerbaijan</t>
  </si>
  <si>
    <t>AZE</t>
  </si>
  <si>
    <t>Türkiye</t>
  </si>
  <si>
    <t>TUR</t>
  </si>
  <si>
    <t>Belgium</t>
  </si>
  <si>
    <t>BEL</t>
  </si>
  <si>
    <t>Bahamas</t>
  </si>
  <si>
    <t>BHS</t>
  </si>
  <si>
    <t>United Kingdom</t>
  </si>
  <si>
    <t>GBR</t>
  </si>
  <si>
    <t>Benin</t>
  </si>
  <si>
    <t>BEN</t>
  </si>
  <si>
    <t>Bahrain</t>
  </si>
  <si>
    <t>BHR</t>
  </si>
  <si>
    <t>Venezuela</t>
  </si>
  <si>
    <t>VEN</t>
  </si>
  <si>
    <t>Burkina Faso</t>
  </si>
  <si>
    <t>BFA</t>
  </si>
  <si>
    <t>Bangladesh</t>
  </si>
  <si>
    <t>BGD</t>
  </si>
  <si>
    <t>Mexico</t>
  </si>
  <si>
    <t>MEX</t>
  </si>
  <si>
    <t>Belarus</t>
  </si>
  <si>
    <t>BLR</t>
  </si>
  <si>
    <t>Bulgaria</t>
  </si>
  <si>
    <t>BGR</t>
  </si>
  <si>
    <t>Thailand</t>
  </si>
  <si>
    <t>THA</t>
  </si>
  <si>
    <t>Belize</t>
  </si>
  <si>
    <t>BLZ</t>
  </si>
  <si>
    <t>Cambodia</t>
  </si>
  <si>
    <t>KHM</t>
  </si>
  <si>
    <t>Bahamas, The</t>
  </si>
  <si>
    <t>Canada</t>
  </si>
  <si>
    <t>CAN</t>
  </si>
  <si>
    <t>Bosnia and Herzegovina</t>
  </si>
  <si>
    <t>BIH</t>
  </si>
  <si>
    <t>Bolivia</t>
  </si>
  <si>
    <t>BOL</t>
  </si>
  <si>
    <t>South Korea</t>
  </si>
  <si>
    <t>KOR</t>
  </si>
  <si>
    <t>Eastern Asia</t>
  </si>
  <si>
    <t>China</t>
  </si>
  <si>
    <t>CHN</t>
  </si>
  <si>
    <t>Botswana</t>
  </si>
  <si>
    <t>BWA</t>
  </si>
  <si>
    <t>Germany</t>
  </si>
  <si>
    <t>DEU</t>
  </si>
  <si>
    <t>France</t>
  </si>
  <si>
    <t>FRA</t>
  </si>
  <si>
    <t>Japan</t>
  </si>
  <si>
    <t>JPN</t>
  </si>
  <si>
    <t>Poland</t>
  </si>
  <si>
    <t>POL</t>
  </si>
  <si>
    <t>Spain</t>
  </si>
  <si>
    <t>ESP</t>
  </si>
  <si>
    <t>Switzerland</t>
  </si>
  <si>
    <t>CHE</t>
  </si>
  <si>
    <t>Cameroon</t>
  </si>
  <si>
    <t>CMR</t>
  </si>
  <si>
    <t>Ethiopia</t>
  </si>
  <si>
    <t>ETH</t>
  </si>
  <si>
    <t>Chile</t>
  </si>
  <si>
    <t>CHL</t>
  </si>
  <si>
    <t>Morocco</t>
  </si>
  <si>
    <t>MAR</t>
  </si>
  <si>
    <t>China*</t>
  </si>
  <si>
    <t>Kenya</t>
  </si>
  <si>
    <t>KEN</t>
  </si>
  <si>
    <t>Cote d'Ivoire</t>
  </si>
  <si>
    <t>CIV</t>
  </si>
  <si>
    <t>Hong Kong</t>
  </si>
  <si>
    <t>HKG</t>
  </si>
  <si>
    <t>-</t>
  </si>
  <si>
    <t>Colombia</t>
  </si>
  <si>
    <t>COL</t>
  </si>
  <si>
    <t>South Africa</t>
  </si>
  <si>
    <t>ZAF</t>
  </si>
  <si>
    <t>Congo, Dem. Rep.</t>
  </si>
  <si>
    <t>COD</t>
  </si>
  <si>
    <t>Costa Rica</t>
  </si>
  <si>
    <t>CRI</t>
  </si>
  <si>
    <t>Congo, Rep.</t>
  </si>
  <si>
    <t>COG</t>
  </si>
  <si>
    <t>Côte d'Ivoire</t>
  </si>
  <si>
    <t>Netherlands</t>
  </si>
  <si>
    <t>NLD</t>
  </si>
  <si>
    <t>Croatia</t>
  </si>
  <si>
    <t>HRV</t>
  </si>
  <si>
    <t>Uzbekistan</t>
  </si>
  <si>
    <t>UZB</t>
  </si>
  <si>
    <t>Cyprus</t>
  </si>
  <si>
    <t>CYP</t>
  </si>
  <si>
    <t>Uganda</t>
  </si>
  <si>
    <t>UGA</t>
  </si>
  <si>
    <t>Czechia</t>
  </si>
  <si>
    <t>CZE</t>
  </si>
  <si>
    <t>Dem. Rep. of Congo</t>
  </si>
  <si>
    <t>Denmark</t>
  </si>
  <si>
    <t>DNK</t>
  </si>
  <si>
    <t>Italy</t>
  </si>
  <si>
    <t>ITA</t>
  </si>
  <si>
    <t>Dominican Republic</t>
  </si>
  <si>
    <t>DOM</t>
  </si>
  <si>
    <t>Ecuador</t>
  </si>
  <si>
    <t>ECU</t>
  </si>
  <si>
    <t>Egypt</t>
  </si>
  <si>
    <t>EGY</t>
  </si>
  <si>
    <t>Saudi Arabia</t>
  </si>
  <si>
    <t>SAU</t>
  </si>
  <si>
    <t>El Salvador</t>
  </si>
  <si>
    <t>SLV</t>
  </si>
  <si>
    <t>Peru</t>
  </si>
  <si>
    <t>PER</t>
  </si>
  <si>
    <t>Egypt, Arab Rep.</t>
  </si>
  <si>
    <t>Estonia</t>
  </si>
  <si>
    <t>EST</t>
  </si>
  <si>
    <t>Fiji</t>
  </si>
  <si>
    <t>FJI</t>
  </si>
  <si>
    <t>Yemen</t>
  </si>
  <si>
    <t>YEM</t>
  </si>
  <si>
    <t>Finland</t>
  </si>
  <si>
    <t>FIN</t>
  </si>
  <si>
    <t>Ghana</t>
  </si>
  <si>
    <t>GHA</t>
  </si>
  <si>
    <t>Malaysia</t>
  </si>
  <si>
    <t>MYS</t>
  </si>
  <si>
    <t>Georgia</t>
  </si>
  <si>
    <t>GEO</t>
  </si>
  <si>
    <t>Serbia</t>
  </si>
  <si>
    <t>SRB</t>
  </si>
  <si>
    <t>Portugal</t>
  </si>
  <si>
    <t>PRT</t>
  </si>
  <si>
    <t>Greece</t>
  </si>
  <si>
    <t>GRC</t>
  </si>
  <si>
    <t>Guatemala</t>
  </si>
  <si>
    <t>GTM</t>
  </si>
  <si>
    <t>Guinea</t>
  </si>
  <si>
    <t>GIN</t>
  </si>
  <si>
    <t>Haiti</t>
  </si>
  <si>
    <t>HTI</t>
  </si>
  <si>
    <t>Honduras</t>
  </si>
  <si>
    <t>HND</t>
  </si>
  <si>
    <t>Hong Kong SAR, China*</t>
  </si>
  <si>
    <t>UAE</t>
  </si>
  <si>
    <t>Hungary</t>
  </si>
  <si>
    <t>HUN</t>
  </si>
  <si>
    <t>Kazakhstan</t>
  </si>
  <si>
    <t>KAZ</t>
  </si>
  <si>
    <t>Iceland</t>
  </si>
  <si>
    <t>ISL</t>
  </si>
  <si>
    <t>Zambia</t>
  </si>
  <si>
    <t>ZMB</t>
  </si>
  <si>
    <t>Moldova</t>
  </si>
  <si>
    <t>MDA</t>
  </si>
  <si>
    <t>Iran</t>
  </si>
  <si>
    <t>IRN</t>
  </si>
  <si>
    <t>Iraq</t>
  </si>
  <si>
    <t>IRQ</t>
  </si>
  <si>
    <t>Tanzania</t>
  </si>
  <si>
    <t>TZA</t>
  </si>
  <si>
    <t>Ireland</t>
  </si>
  <si>
    <t>IRL</t>
  </si>
  <si>
    <t>Somalia</t>
  </si>
  <si>
    <t>SOM</t>
  </si>
  <si>
    <t>Iran, Islamic Rep.*</t>
  </si>
  <si>
    <t>Israel</t>
  </si>
  <si>
    <t>ISR</t>
  </si>
  <si>
    <t>Senegal</t>
  </si>
  <si>
    <t>SEN</t>
  </si>
  <si>
    <t>Romania</t>
  </si>
  <si>
    <t>ROU</t>
  </si>
  <si>
    <t>Jamaica</t>
  </si>
  <si>
    <t>JAM</t>
  </si>
  <si>
    <t>West Bank and Gaza</t>
  </si>
  <si>
    <t>PSE</t>
  </si>
  <si>
    <t>Jordan</t>
  </si>
  <si>
    <t>JOR</t>
  </si>
  <si>
    <t>Kuwait</t>
  </si>
  <si>
    <t>KWT</t>
  </si>
  <si>
    <t>Nepal</t>
  </si>
  <si>
    <t>NPL</t>
  </si>
  <si>
    <t>Kyrgyzstan</t>
  </si>
  <si>
    <t>KGZ</t>
  </si>
  <si>
    <t>Sri Lanka</t>
  </si>
  <si>
    <t>LKA</t>
  </si>
  <si>
    <t>Laos</t>
  </si>
  <si>
    <t>LAO</t>
  </si>
  <si>
    <t>Sweden</t>
  </si>
  <si>
    <t>SWE</t>
  </si>
  <si>
    <t>Kyrgyz Republic</t>
  </si>
  <si>
    <t>Latvia</t>
  </si>
  <si>
    <t>LVA</t>
  </si>
  <si>
    <t>Liberia</t>
  </si>
  <si>
    <t>LBR</t>
  </si>
  <si>
    <t>Singapore</t>
  </si>
  <si>
    <t>SGP</t>
  </si>
  <si>
    <t>Korea, Rep.</t>
  </si>
  <si>
    <t>Libya</t>
  </si>
  <si>
    <t>LBY</t>
  </si>
  <si>
    <t>Lithuania</t>
  </si>
  <si>
    <t>LTU</t>
  </si>
  <si>
    <t>Lao PDR</t>
  </si>
  <si>
    <t>Luxembourg</t>
  </si>
  <si>
    <t>LUX</t>
  </si>
  <si>
    <t>Myanmar</t>
  </si>
  <si>
    <t>MMR</t>
  </si>
  <si>
    <t>Macao</t>
  </si>
  <si>
    <t>MAC</t>
  </si>
  <si>
    <t>Macedonia</t>
  </si>
  <si>
    <t>MKD</t>
  </si>
  <si>
    <t>Tunisia</t>
  </si>
  <si>
    <t>TUN</t>
  </si>
  <si>
    <t>Madagascar</t>
  </si>
  <si>
    <t>MDG</t>
  </si>
  <si>
    <t>Malawi</t>
  </si>
  <si>
    <t>MWI</t>
  </si>
  <si>
    <t>Maldives</t>
  </si>
  <si>
    <t>MDV</t>
  </si>
  <si>
    <t>Macao SAR, China*</t>
  </si>
  <si>
    <t>Mali</t>
  </si>
  <si>
    <t>MLI</t>
  </si>
  <si>
    <t>Togo</t>
  </si>
  <si>
    <t>TGO</t>
  </si>
  <si>
    <t>Malta</t>
  </si>
  <si>
    <t>MLT</t>
  </si>
  <si>
    <t>Mauritania</t>
  </si>
  <si>
    <t>MRT</t>
  </si>
  <si>
    <t>Slovakia</t>
  </si>
  <si>
    <t>SVK</t>
  </si>
  <si>
    <t>Mauritius</t>
  </si>
  <si>
    <t>MUS</t>
  </si>
  <si>
    <t>Paraguay</t>
  </si>
  <si>
    <t>PRY</t>
  </si>
  <si>
    <t>North Macedonia</t>
  </si>
  <si>
    <t>Mongolia</t>
  </si>
  <si>
    <t>MNG</t>
  </si>
  <si>
    <t>Montenegro</t>
  </si>
  <si>
    <t>MNE</t>
  </si>
  <si>
    <t>Mozambique</t>
  </si>
  <si>
    <t>MOZ</t>
  </si>
  <si>
    <t>New Zealand</t>
  </si>
  <si>
    <t>NZL</t>
  </si>
  <si>
    <t>Namibia</t>
  </si>
  <si>
    <t>NAM</t>
  </si>
  <si>
    <t>Slovenia</t>
  </si>
  <si>
    <t>SVN</t>
  </si>
  <si>
    <t>Norway</t>
  </si>
  <si>
    <t>NOR</t>
  </si>
  <si>
    <t>Nicaragua</t>
  </si>
  <si>
    <t>NIC</t>
  </si>
  <si>
    <t>Oman</t>
  </si>
  <si>
    <t>OMN</t>
  </si>
  <si>
    <t>Panama</t>
  </si>
  <si>
    <t>PAN</t>
  </si>
  <si>
    <t>Zimbabwe</t>
  </si>
  <si>
    <t>ZWE</t>
  </si>
  <si>
    <t>Papua New Guinea</t>
  </si>
  <si>
    <t>PNG</t>
  </si>
  <si>
    <t>Puerto Rico</t>
  </si>
  <si>
    <t>PRI</t>
  </si>
  <si>
    <t>Qatar</t>
  </si>
  <si>
    <t>QAT</t>
  </si>
  <si>
    <t>Rep. of Congo</t>
  </si>
  <si>
    <t>Rwanda</t>
  </si>
  <si>
    <t>RWA</t>
  </si>
  <si>
    <t>Tajikistan</t>
  </si>
  <si>
    <t>TJK</t>
  </si>
  <si>
    <t>N/A</t>
  </si>
  <si>
    <t>Uruguay</t>
  </si>
  <si>
    <t>URY</t>
  </si>
  <si>
    <t>Russian Federation*</t>
  </si>
  <si>
    <t>Suriname</t>
  </si>
  <si>
    <t>SUR</t>
  </si>
  <si>
    <t>Slovak Republic</t>
  </si>
  <si>
    <t>Trinidad and Tobago</t>
  </si>
  <si>
    <t>TTO</t>
  </si>
  <si>
    <t>Turkiye</t>
  </si>
  <si>
    <t>Venezuela, RB</t>
  </si>
  <si>
    <t>Viet Nam</t>
  </si>
  <si>
    <t>Yemen, Rep.</t>
  </si>
  <si>
    <t>CORRELATION calc:</t>
  </si>
  <si>
    <t>(OLD corr data are in the other sheet)</t>
  </si>
  <si>
    <r>
      <rPr>
        <b/>
        <sz val="12"/>
        <color theme="1"/>
        <rFont val="Arial"/>
        <family val="2"/>
      </rPr>
      <t xml:space="preserve">REGRESSION DATA </t>
    </r>
    <r>
      <rPr>
        <b/>
        <sz val="10"/>
        <color theme="1"/>
        <rFont val="Arial"/>
        <family val="2"/>
      </rPr>
      <t>(Y = yearly search volume, X = yearly int. users)</t>
    </r>
    <r>
      <rPr>
        <b/>
        <sz val="12"/>
        <color theme="1"/>
        <rFont val="Arial"/>
        <family val="2"/>
      </rPr>
      <t>:</t>
    </r>
  </si>
  <si>
    <t>X_1</t>
  </si>
  <si>
    <t>X_2</t>
  </si>
  <si>
    <t>r</t>
  </si>
  <si>
    <t>β1</t>
  </si>
  <si>
    <t>β0 (intercept)</t>
  </si>
  <si>
    <t>est. yearly distrust search volume</t>
  </si>
  <si>
    <t>est. yearly internet users</t>
  </si>
  <si>
    <t>coeff</t>
  </si>
  <si>
    <t>est. distrust sentiment</t>
  </si>
  <si>
    <t>SE</t>
  </si>
  <si>
    <t>R^2   |   SER</t>
  </si>
  <si>
    <t>F-stat   |   DoF</t>
  </si>
  <si>
    <t>est. Bitcoin topic interest</t>
  </si>
  <si>
    <t>ESS   |   RSS</t>
  </si>
  <si>
    <t>est. Crypto Adoption</t>
  </si>
  <si>
    <t>&lt;--- this is the corr coeff if we put iran and russia distrust final sentiment by simply averaging the final distrust sentiment of neighbours. My estimation gives a little better correlation with crypto adoption so i kept it over the simple average.</t>
  </si>
  <si>
    <t>β1 p-value :</t>
  </si>
  <si>
    <t>ADJUSTMENTS:</t>
  </si>
  <si>
    <r>
      <rPr>
        <b/>
        <sz val="10"/>
        <color theme="1"/>
        <rFont val="Arial"/>
        <family val="2"/>
      </rPr>
      <t>CHINA:</t>
    </r>
    <r>
      <rPr>
        <sz val="10"/>
        <color theme="1"/>
        <rFont val="Arial"/>
        <family val="2"/>
      </rPr>
      <t xml:space="preserve"> china's avg search volume (m) is probaly low due to VPNs, censorships and the split with Hong kong and Macao's data. This is supported by the fact that one of the most influential keywords used for this measurements ('financial crisis') exhibits China as the top country if used in the Google trends tool (set as 'topic'). Therefore, we summed China avg monthly search volume with Hong kong and Macao's ones, dropping out the individual data of Hong kong and Macao.</t>
    </r>
  </si>
  <si>
    <t>China value:</t>
  </si>
  <si>
    <t>Hong Kong value:</t>
  </si>
  <si>
    <t>Macao value:</t>
  </si>
  <si>
    <t>China adjusted value:</t>
  </si>
  <si>
    <r>
      <rPr>
        <b/>
        <sz val="10"/>
        <color theme="1"/>
        <rFont val="Arial"/>
        <family val="2"/>
      </rPr>
      <t xml:space="preserve">IRAN: </t>
    </r>
    <r>
      <rPr>
        <sz val="10"/>
        <color theme="1"/>
        <rFont val="Arial"/>
        <family val="2"/>
      </rPr>
      <t>due to unknown reasons, Google Keyword planner lacks Iran data. Hence, its avg search volume (yearly) has been estimated as the average of all its bordering countries (afghanistan, armenia, azerbajan, iraq, pakistan, turkey, turkmenistan[lacking] ), plus a 'premium' for the difference in internet users: since we showed search volume and int. users positively correlate, we ran a level-level regression over those two, getting the est. change in search volume per every user (beta1, significant even at the 1% level). Then, we computed the avg int. users of the bordering countries, and subtracted from Iran's int. users. Finally, we multiplied the beta1 we got before with the difference in int. users, to get the est. difference in search volume given by the difference in int. users. Iran yearly avg search volume is then given by the avg of the bordering countries plus the computed difference coming from the change in int. users between Iran and its neighbors.</t>
    </r>
  </si>
  <si>
    <t>Iran est. y search volume:</t>
  </si>
  <si>
    <r>
      <rPr>
        <b/>
        <sz val="10"/>
        <color theme="1"/>
        <rFont val="Arial"/>
        <family val="2"/>
      </rPr>
      <t>RUSSIA:</t>
    </r>
    <r>
      <rPr>
        <sz val="10"/>
        <color theme="1"/>
        <rFont val="Arial"/>
        <family val="2"/>
      </rPr>
      <t xml:space="preserve"> it lacks data so the same methodology has been followed as for iran (bordering countries: azerbajan, belarus, china, estonia, finland, georgia, kazakhstan, north korea[lacking], latvia, lithuania, mongolia, norway, poland[via Kaliningrad], ukraine).</t>
    </r>
  </si>
  <si>
    <t>Russia est. y search volume:</t>
  </si>
  <si>
    <t>&lt;Those are the OLD correlation results&gt;</t>
  </si>
  <si>
    <t>not that meaningful</t>
  </si>
  <si>
    <t>est. Financial crisis topic interest</t>
  </si>
  <si>
    <t>est. Bank Failure topic interest</t>
  </si>
  <si>
    <t>not so much data</t>
  </si>
  <si>
    <t>est. Bank Run topic interest</t>
  </si>
  <si>
    <t>est. Financial Risk topic interest</t>
  </si>
  <si>
    <t>but it lacks 10 observations in the calc</t>
  </si>
  <si>
    <t>est. Deposit Insurance topic interest</t>
  </si>
  <si>
    <t>that's quite strange ahahahah</t>
  </si>
  <si>
    <t>950,0</t>
  </si>
  <si>
    <t>1350,0</t>
  </si>
  <si>
    <t>2650,0</t>
  </si>
  <si>
    <t>2500,0</t>
  </si>
  <si>
    <t>1050,0</t>
  </si>
  <si>
    <t>1550,0</t>
  </si>
  <si>
    <t>15250,0</t>
  </si>
  <si>
    <t>9650,0</t>
  </si>
  <si>
    <t>3150,0</t>
  </si>
  <si>
    <t>10150,0</t>
  </si>
  <si>
    <t>1250,0</t>
  </si>
  <si>
    <t>5400,0</t>
  </si>
  <si>
    <t>5450,0</t>
  </si>
  <si>
    <t>1700,0</t>
  </si>
  <si>
    <t>750,0</t>
  </si>
  <si>
    <t>2600,0</t>
  </si>
  <si>
    <t>4650,0</t>
  </si>
  <si>
    <t>3800,0</t>
  </si>
  <si>
    <t>34450,0</t>
  </si>
  <si>
    <t>800,0</t>
  </si>
  <si>
    <t>27350,0</t>
  </si>
  <si>
    <t>10650,0</t>
  </si>
  <si>
    <t>10800,0</t>
  </si>
  <si>
    <t>1950,0</t>
  </si>
  <si>
    <t>2300,0</t>
  </si>
  <si>
    <t>900,0</t>
  </si>
  <si>
    <t>16000,0</t>
  </si>
  <si>
    <t>3900,0</t>
  </si>
  <si>
    <t>3500,0</t>
  </si>
  <si>
    <t>7850,0</t>
  </si>
  <si>
    <t>40350,0</t>
  </si>
  <si>
    <t>8900,0</t>
  </si>
  <si>
    <t>8800,0</t>
  </si>
  <si>
    <t>15600,0</t>
  </si>
  <si>
    <t>3000,0</t>
  </si>
  <si>
    <t>1850,0</t>
  </si>
  <si>
    <t>11750,0</t>
  </si>
  <si>
    <t>33000,0</t>
  </si>
  <si>
    <t>27950,0</t>
  </si>
  <si>
    <t>3250,0</t>
  </si>
  <si>
    <t>1500,0</t>
  </si>
  <si>
    <t>6500,0</t>
  </si>
  <si>
    <t>2900,0</t>
  </si>
  <si>
    <t>2200,0</t>
  </si>
  <si>
    <t>3950,0</t>
  </si>
  <si>
    <t>1900,0</t>
  </si>
  <si>
    <t>6650,0</t>
  </si>
  <si>
    <t>15150,0</t>
  </si>
  <si>
    <t>33700,0</t>
  </si>
  <si>
    <t>6300,0</t>
  </si>
  <si>
    <t>2850,0</t>
  </si>
  <si>
    <t>2000,0</t>
  </si>
  <si>
    <t>5250,0</t>
  </si>
  <si>
    <t>16300,0</t>
  </si>
  <si>
    <t>36450,0</t>
  </si>
  <si>
    <t>4350,0</t>
  </si>
  <si>
    <t>2550,0</t>
  </si>
  <si>
    <t>3100,0</t>
  </si>
  <si>
    <t>23400,0</t>
  </si>
  <si>
    <t>600,0</t>
  </si>
  <si>
    <t>3650,0</t>
  </si>
  <si>
    <t>4250,0</t>
  </si>
  <si>
    <t>3600,0</t>
  </si>
  <si>
    <t>5750,0</t>
  </si>
  <si>
    <t>2050,0</t>
  </si>
  <si>
    <t>1200,0</t>
  </si>
  <si>
    <t>76700,0</t>
  </si>
  <si>
    <t>1400,0</t>
  </si>
  <si>
    <t>2150,0</t>
  </si>
  <si>
    <t>2350,0</t>
  </si>
  <si>
    <t>1650,0</t>
  </si>
  <si>
    <t>14850,0</t>
  </si>
  <si>
    <t>1000,0</t>
  </si>
  <si>
    <t>5150,0</t>
  </si>
  <si>
    <t>16600,0</t>
  </si>
  <si>
    <t>8000,0</t>
  </si>
  <si>
    <t>4900,0</t>
  </si>
  <si>
    <t>10050,0</t>
  </si>
  <si>
    <t>15550,0</t>
  </si>
  <si>
    <t>26000,0</t>
  </si>
  <si>
    <t>14950,0</t>
  </si>
  <si>
    <t>6950,0</t>
  </si>
  <si>
    <t>2400,0</t>
  </si>
  <si>
    <t>7000,0</t>
  </si>
  <si>
    <t>1150,0</t>
  </si>
  <si>
    <t>4550,0</t>
  </si>
  <si>
    <t>1750,0</t>
  </si>
  <si>
    <t>4300,0</t>
  </si>
  <si>
    <t>4150,0</t>
  </si>
  <si>
    <t>3200,0</t>
  </si>
  <si>
    <t>14650,0</t>
  </si>
  <si>
    <t>13650,0</t>
  </si>
  <si>
    <t>1100,0</t>
  </si>
  <si>
    <t>3050,0</t>
  </si>
  <si>
    <t>64150,0</t>
  </si>
  <si>
    <t>24050,0</t>
  </si>
  <si>
    <t>126100,0</t>
  </si>
  <si>
    <t>14400,0</t>
  </si>
  <si>
    <t>6050,0</t>
  </si>
  <si>
    <t>Iran est, y search volume:</t>
  </si>
  <si>
    <t>Russia est, y search volume:</t>
  </si>
  <si>
    <t>derived from (country-per-country) G Ads Keyword planners queries with &gt;950 keywords, set as "Broad", representing 13 bank distrusts related terms/expression, queried for google partners too, in &gt;100 languages that match our country list, Some languages come from underdeveloped nations where those expressions dont have a proper translation or any form of meaning, for those languages, english has been used, I obtained &gt;1300 keywords with that process (stored in Variables translations sheet), got rid of duplicates and unreadable special characters terms, put them into a column format and used them for the queries, From the 968 unique words found (which means 968/13=~ 74 languages have been preserved) i was left with 954 after special char, cleaning, Since i instructed G ads to see them as broad concepts it has probably gathered data for at least ~1800 keywords expressions, expanding horizontally our first 13 terms by at least 2 times (as i can see by the suggestions the software was makinng), which i think is pretty solid as a pool to measure a sort of "bank distrust sentiment"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</si>
</sst>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00"/>
    <numFmt numFmtId="166" formatCode="0.0"/>
  </numFmts>
  <fonts count="19" x14ac:knownFonts="1">
    <font>
      <sz val="10"/>
      <color rgb="FF000000"/>
      <name val="Arial"/>
      <scheme val="minor"/>
    </font>
    <font>
      <sz val="10"/>
      <color theme="1"/>
      <name val="Arial"/>
      <family val="2"/>
      <scheme val="minor"/>
    </font>
    <font>
      <b/>
      <sz val="12"/>
      <color theme="1"/>
      <name val="Arial"/>
      <family val="2"/>
      <scheme val="minor"/>
    </font>
    <font>
      <i/>
      <sz val="8"/>
      <color theme="1"/>
      <name val="Arial"/>
      <family val="2"/>
      <scheme val="minor"/>
    </font>
    <font>
      <i/>
      <sz val="9"/>
      <color theme="1"/>
      <name val="Arial"/>
      <family val="2"/>
      <scheme val="minor"/>
    </font>
    <font>
      <i/>
      <sz val="10"/>
      <color theme="1"/>
      <name val="Arial"/>
      <family val="2"/>
      <scheme val="minor"/>
    </font>
    <font>
      <sz val="10"/>
      <color theme="1"/>
      <name val="Arial"/>
      <family val="2"/>
    </font>
    <font>
      <b/>
      <i/>
      <sz val="13"/>
      <color theme="1"/>
      <name val="Arial"/>
      <family val="2"/>
    </font>
    <font>
      <b/>
      <i/>
      <sz val="12"/>
      <color theme="1"/>
      <name val="Arial"/>
      <family val="2"/>
    </font>
    <font>
      <b/>
      <sz val="11"/>
      <color theme="1"/>
      <name val="Arial"/>
      <family val="2"/>
      <scheme val="minor"/>
    </font>
    <font>
      <b/>
      <sz val="13"/>
      <color theme="1"/>
      <name val="Arial"/>
      <family val="2"/>
      <scheme val="minor"/>
    </font>
    <font>
      <b/>
      <sz val="13"/>
      <color theme="1"/>
      <name val="Arial"/>
      <family val="2"/>
    </font>
    <font>
      <sz val="11"/>
      <color theme="1"/>
      <name val="Calibri"/>
      <family val="2"/>
    </font>
    <font>
      <sz val="12"/>
      <color theme="1"/>
      <name val="Calibri"/>
      <family val="2"/>
    </font>
    <font>
      <b/>
      <sz val="14"/>
      <color theme="1"/>
      <name val="Arial"/>
      <family val="2"/>
      <scheme val="minor"/>
    </font>
    <font>
      <b/>
      <sz val="10"/>
      <color theme="1"/>
      <name val="Arial"/>
      <family val="2"/>
      <scheme val="minor"/>
    </font>
    <font>
      <b/>
      <sz val="10"/>
      <color theme="1"/>
      <name val="Arial"/>
      <family val="2"/>
      <scheme val="minor"/>
    </font>
    <font>
      <b/>
      <sz val="12"/>
      <color theme="1"/>
      <name val="Arial"/>
      <family val="2"/>
    </font>
    <font>
      <b/>
      <sz val="10"/>
      <color theme="1"/>
      <name val="Arial"/>
      <family val="2"/>
    </font>
  </fonts>
  <fills count="10">
    <fill>
      <patternFill patternType="none"/>
    </fill>
    <fill>
      <patternFill patternType="gray125"/>
    </fill>
    <fill>
      <patternFill patternType="solid">
        <fgColor rgb="FFFFE599"/>
        <bgColor rgb="FFFFE599"/>
      </patternFill>
    </fill>
    <fill>
      <patternFill patternType="solid">
        <fgColor rgb="FFB7E1CD"/>
        <bgColor rgb="FFB7E1CD"/>
      </patternFill>
    </fill>
    <fill>
      <patternFill patternType="solid">
        <fgColor rgb="FFFFF2CC"/>
        <bgColor rgb="FFFFF2CC"/>
      </patternFill>
    </fill>
    <fill>
      <patternFill patternType="solid">
        <fgColor rgb="FFFF0000"/>
        <bgColor rgb="FFFF0000"/>
      </patternFill>
    </fill>
    <fill>
      <patternFill patternType="solid">
        <fgColor rgb="FFFFFF00"/>
        <bgColor rgb="FFFFFF00"/>
      </patternFill>
    </fill>
    <fill>
      <patternFill patternType="solid">
        <fgColor rgb="FF00FF00"/>
        <bgColor rgb="FF00FF00"/>
      </patternFill>
    </fill>
    <fill>
      <patternFill patternType="solid">
        <fgColor rgb="FFF9CB9C"/>
        <bgColor rgb="FFF9CB9C"/>
      </patternFill>
    </fill>
    <fill>
      <patternFill patternType="solid">
        <fgColor rgb="FFFFD966"/>
        <bgColor rgb="FFFFD966"/>
      </patternFill>
    </fill>
  </fills>
  <borders count="29">
    <border>
      <left/>
      <right/>
      <top/>
      <bottom/>
      <diagonal/>
    </border>
    <border>
      <left style="thick">
        <color rgb="FF000000"/>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style="thick">
        <color rgb="FF000000"/>
      </left>
      <right style="thin">
        <color rgb="FF000000"/>
      </right>
      <top/>
      <bottom/>
      <diagonal/>
    </border>
    <border>
      <left/>
      <right style="thick">
        <color rgb="FF000000"/>
      </right>
      <top style="thick">
        <color rgb="FF000000"/>
      </top>
      <bottom/>
      <diagonal/>
    </border>
    <border>
      <left/>
      <right style="thick">
        <color rgb="FF000000"/>
      </right>
      <top/>
      <bottom style="thick">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ck">
        <color rgb="FF000000"/>
      </right>
      <top/>
      <bottom/>
      <diagonal/>
    </border>
    <border>
      <left style="thick">
        <color rgb="FF000000"/>
      </left>
      <right/>
      <top style="thick">
        <color rgb="FF000000"/>
      </top>
      <bottom/>
      <diagonal/>
    </border>
    <border>
      <left/>
      <right/>
      <top style="thick">
        <color rgb="FF000000"/>
      </top>
      <bottom/>
      <diagonal/>
    </border>
  </borders>
  <cellStyleXfs count="1">
    <xf numFmtId="0" fontId="0" fillId="0" borderId="0"/>
  </cellStyleXfs>
  <cellXfs count="101">
    <xf numFmtId="0" fontId="0" fillId="0" borderId="0" xfId="0"/>
    <xf numFmtId="0" fontId="1" fillId="0" borderId="0" xfId="0" applyFont="1"/>
    <xf numFmtId="0" fontId="1" fillId="0" borderId="1" xfId="0" applyFont="1" applyBorder="1"/>
    <xf numFmtId="0" fontId="2" fillId="0" borderId="0" xfId="0" applyFont="1" applyAlignment="1">
      <alignment horizontal="center"/>
    </xf>
    <xf numFmtId="0" fontId="3" fillId="0" borderId="0" xfId="0" applyFont="1" applyAlignment="1">
      <alignment wrapText="1"/>
    </xf>
    <xf numFmtId="0" fontId="4" fillId="0" borderId="0" xfId="0" applyFont="1"/>
    <xf numFmtId="0" fontId="4" fillId="0" borderId="0" xfId="0" applyFont="1" applyAlignment="1">
      <alignment wrapText="1"/>
    </xf>
    <xf numFmtId="0" fontId="5" fillId="0" borderId="0" xfId="0" applyFont="1"/>
    <xf numFmtId="0" fontId="6" fillId="0" borderId="1" xfId="0" applyFont="1" applyBorder="1"/>
    <xf numFmtId="0" fontId="6" fillId="0" borderId="0" xfId="0" applyFont="1"/>
    <xf numFmtId="0" fontId="7" fillId="2" borderId="2" xfId="0" applyFont="1" applyFill="1" applyBorder="1" applyAlignment="1">
      <alignment wrapText="1"/>
    </xf>
    <xf numFmtId="0" fontId="5" fillId="0" borderId="1" xfId="0" applyFont="1" applyBorder="1"/>
    <xf numFmtId="0" fontId="8" fillId="2" borderId="3" xfId="0" applyFont="1" applyFill="1" applyBorder="1" applyAlignment="1">
      <alignment horizontal="center"/>
    </xf>
    <xf numFmtId="0" fontId="7" fillId="3" borderId="4" xfId="0" applyFont="1" applyFill="1" applyBorder="1"/>
    <xf numFmtId="0" fontId="7" fillId="3" borderId="5" xfId="0" applyFont="1" applyFill="1" applyBorder="1"/>
    <xf numFmtId="0" fontId="9" fillId="0" borderId="4" xfId="0" applyFont="1" applyBorder="1" applyAlignment="1">
      <alignment horizontal="center"/>
    </xf>
    <xf numFmtId="0" fontId="10" fillId="0" borderId="4" xfId="0" applyFont="1" applyBorder="1" applyAlignment="1">
      <alignment horizontal="center"/>
    </xf>
    <xf numFmtId="0" fontId="1" fillId="0" borderId="4" xfId="0" applyFont="1" applyBorder="1" applyAlignment="1">
      <alignment horizontal="center" wrapText="1"/>
    </xf>
    <xf numFmtId="0" fontId="1" fillId="0" borderId="0" xfId="0" applyFont="1" applyAlignment="1">
      <alignment horizontal="center" wrapText="1"/>
    </xf>
    <xf numFmtId="0" fontId="1" fillId="0" borderId="6" xfId="0" applyFont="1" applyBorder="1"/>
    <xf numFmtId="0" fontId="7" fillId="3" borderId="7" xfId="0" applyFont="1" applyFill="1" applyBorder="1"/>
    <xf numFmtId="0" fontId="11" fillId="4" borderId="4" xfId="0" applyFont="1" applyFill="1" applyBorder="1" applyAlignment="1">
      <alignment horizontal="center"/>
    </xf>
    <xf numFmtId="0" fontId="7" fillId="4" borderId="8" xfId="0" applyFont="1" applyFill="1" applyBorder="1"/>
    <xf numFmtId="0" fontId="12" fillId="0" borderId="0" xfId="0" applyFont="1"/>
    <xf numFmtId="0" fontId="1" fillId="0" borderId="9" xfId="0" applyFont="1" applyBorder="1"/>
    <xf numFmtId="4" fontId="1" fillId="0" borderId="0" xfId="0" quotePrefix="1" applyNumberFormat="1" applyFont="1"/>
    <xf numFmtId="4" fontId="1" fillId="0" borderId="10" xfId="0" applyNumberFormat="1" applyFont="1" applyBorder="1"/>
    <xf numFmtId="0" fontId="1" fillId="0" borderId="11" xfId="0" applyFont="1" applyBorder="1"/>
    <xf numFmtId="0" fontId="6" fillId="0" borderId="12" xfId="0" applyFont="1" applyBorder="1"/>
    <xf numFmtId="0" fontId="6" fillId="0" borderId="9" xfId="0" applyFont="1" applyBorder="1"/>
    <xf numFmtId="0" fontId="6" fillId="0" borderId="11" xfId="0" applyFont="1" applyBorder="1" applyAlignment="1">
      <alignment horizontal="right"/>
    </xf>
    <xf numFmtId="0" fontId="6" fillId="0" borderId="0" xfId="0" applyFont="1" applyAlignment="1">
      <alignment horizontal="right"/>
    </xf>
    <xf numFmtId="0" fontId="6" fillId="0" borderId="10" xfId="0" applyFont="1" applyBorder="1"/>
    <xf numFmtId="0" fontId="6" fillId="0" borderId="11" xfId="0" applyFont="1" applyBorder="1"/>
    <xf numFmtId="0" fontId="6" fillId="0" borderId="0" xfId="0" applyFont="1" applyAlignment="1">
      <alignment wrapText="1"/>
    </xf>
    <xf numFmtId="0" fontId="13" fillId="0" borderId="0" xfId="0" applyFont="1"/>
    <xf numFmtId="0" fontId="6" fillId="5" borderId="11" xfId="0" applyFont="1" applyFill="1" applyBorder="1"/>
    <xf numFmtId="0" fontId="6" fillId="5" borderId="9" xfId="0" applyFont="1" applyFill="1" applyBorder="1"/>
    <xf numFmtId="0" fontId="6" fillId="5" borderId="0" xfId="0" applyFont="1" applyFill="1"/>
    <xf numFmtId="0" fontId="6" fillId="0" borderId="9" xfId="0" applyFont="1" applyBorder="1" applyAlignment="1">
      <alignment horizontal="right"/>
    </xf>
    <xf numFmtId="4" fontId="1" fillId="0" borderId="0" xfId="0" applyNumberFormat="1" applyFont="1"/>
    <xf numFmtId="0" fontId="6" fillId="5" borderId="10" xfId="0" applyFont="1" applyFill="1" applyBorder="1"/>
    <xf numFmtId="0" fontId="6" fillId="0" borderId="9" xfId="0" applyFont="1" applyBorder="1" applyAlignment="1">
      <alignment wrapText="1"/>
    </xf>
    <xf numFmtId="0" fontId="1" fillId="0" borderId="11" xfId="0" applyFont="1" applyBorder="1" applyAlignment="1">
      <alignment horizontal="right"/>
    </xf>
    <xf numFmtId="0" fontId="1" fillId="0" borderId="13" xfId="0" applyFont="1" applyBorder="1"/>
    <xf numFmtId="0" fontId="6" fillId="0" borderId="14" xfId="0" applyFont="1" applyBorder="1"/>
    <xf numFmtId="0" fontId="6" fillId="0" borderId="13" xfId="0" applyFont="1" applyBorder="1"/>
    <xf numFmtId="0" fontId="6" fillId="0" borderId="14" xfId="0" applyFont="1" applyBorder="1" applyAlignment="1">
      <alignment horizontal="right"/>
    </xf>
    <xf numFmtId="0" fontId="6" fillId="0" borderId="15" xfId="0" applyFont="1" applyBorder="1"/>
    <xf numFmtId="0" fontId="6" fillId="0" borderId="13" xfId="0" applyFont="1" applyBorder="1" applyAlignment="1">
      <alignment horizontal="right"/>
    </xf>
    <xf numFmtId="0" fontId="1" fillId="0" borderId="16" xfId="0" applyFont="1" applyBorder="1"/>
    <xf numFmtId="4" fontId="1" fillId="0" borderId="16" xfId="0" applyNumberFormat="1" applyFont="1" applyBorder="1"/>
    <xf numFmtId="0" fontId="2" fillId="6" borderId="0" xfId="0" applyFont="1" applyFill="1"/>
    <xf numFmtId="0" fontId="1" fillId="6" borderId="0" xfId="0" applyFont="1" applyFill="1"/>
    <xf numFmtId="0" fontId="14" fillId="0" borderId="17" xfId="0" applyFont="1" applyBorder="1" applyAlignment="1">
      <alignment horizontal="center"/>
    </xf>
    <xf numFmtId="0" fontId="14" fillId="0" borderId="16" xfId="0" applyFont="1" applyBorder="1" applyAlignment="1">
      <alignment horizontal="center"/>
    </xf>
    <xf numFmtId="0" fontId="14" fillId="0" borderId="18" xfId="0" applyFont="1" applyBorder="1" applyAlignment="1">
      <alignment horizontal="center"/>
    </xf>
    <xf numFmtId="0" fontId="6" fillId="0" borderId="19" xfId="0" applyFont="1" applyBorder="1"/>
    <xf numFmtId="0" fontId="6" fillId="0" borderId="20" xfId="0" applyFont="1" applyBorder="1"/>
    <xf numFmtId="0" fontId="6" fillId="0" borderId="21" xfId="0" applyFont="1" applyBorder="1"/>
    <xf numFmtId="0" fontId="1" fillId="0" borderId="10" xfId="0" applyFont="1" applyBorder="1"/>
    <xf numFmtId="0" fontId="6" fillId="0" borderId="22" xfId="0" applyFont="1" applyBorder="1" applyAlignment="1">
      <alignment horizontal="right"/>
    </xf>
    <xf numFmtId="0" fontId="1" fillId="7" borderId="15" xfId="0" applyFont="1" applyFill="1" applyBorder="1"/>
    <xf numFmtId="0" fontId="1" fillId="7" borderId="22" xfId="0" applyFont="1" applyFill="1" applyBorder="1"/>
    <xf numFmtId="0" fontId="6" fillId="7" borderId="13" xfId="0" applyFont="1" applyFill="1" applyBorder="1"/>
    <xf numFmtId="0" fontId="1" fillId="8" borderId="0" xfId="0" applyFont="1" applyFill="1"/>
    <xf numFmtId="0" fontId="6" fillId="0" borderId="23" xfId="0" applyFont="1" applyBorder="1"/>
    <xf numFmtId="0" fontId="6" fillId="0" borderId="24" xfId="0" applyFont="1" applyBorder="1" applyAlignment="1">
      <alignment horizontal="right"/>
    </xf>
    <xf numFmtId="0" fontId="6" fillId="0" borderId="25" xfId="0" applyFont="1" applyBorder="1"/>
    <xf numFmtId="0" fontId="6" fillId="0" borderId="26" xfId="0" applyFont="1" applyBorder="1"/>
    <xf numFmtId="4" fontId="1" fillId="0" borderId="0" xfId="0" applyNumberFormat="1" applyFont="1" applyAlignment="1">
      <alignment horizontal="center"/>
    </xf>
    <xf numFmtId="4" fontId="1" fillId="0" borderId="0" xfId="0" quotePrefix="1" applyNumberFormat="1" applyFont="1" applyAlignment="1">
      <alignment horizontal="center"/>
    </xf>
    <xf numFmtId="0" fontId="1" fillId="0" borderId="0" xfId="0" applyFont="1" applyAlignment="1">
      <alignment horizontal="center"/>
    </xf>
    <xf numFmtId="4" fontId="15" fillId="0" borderId="0" xfId="0" applyNumberFormat="1" applyFont="1" applyAlignment="1">
      <alignment horizontal="left"/>
    </xf>
    <xf numFmtId="0" fontId="15" fillId="0" borderId="0" xfId="0" applyFont="1" applyAlignment="1">
      <alignment horizontal="left"/>
    </xf>
    <xf numFmtId="4" fontId="16" fillId="0" borderId="0" xfId="0" applyNumberFormat="1" applyFont="1" applyAlignment="1">
      <alignment horizontal="left"/>
    </xf>
    <xf numFmtId="0" fontId="14" fillId="0" borderId="0" xfId="0" applyFont="1" applyAlignment="1">
      <alignment horizontal="left"/>
    </xf>
    <xf numFmtId="0" fontId="14" fillId="0" borderId="0" xfId="0" applyFont="1" applyAlignment="1">
      <alignment horizontal="center"/>
    </xf>
    <xf numFmtId="0" fontId="14" fillId="0" borderId="27" xfId="0" applyFont="1" applyBorder="1" applyAlignment="1">
      <alignment horizontal="center"/>
    </xf>
    <xf numFmtId="0" fontId="1" fillId="0" borderId="28" xfId="0" applyFont="1" applyBorder="1"/>
    <xf numFmtId="0" fontId="14" fillId="0" borderId="28" xfId="0" applyFont="1" applyBorder="1" applyAlignment="1">
      <alignment horizontal="center"/>
    </xf>
    <xf numFmtId="0" fontId="14" fillId="0" borderId="7" xfId="0" applyFont="1" applyBorder="1" applyAlignment="1">
      <alignment horizontal="center"/>
    </xf>
    <xf numFmtId="0" fontId="6" fillId="6" borderId="1" xfId="0" applyFont="1" applyFill="1" applyBorder="1"/>
    <xf numFmtId="0" fontId="6" fillId="6" borderId="26" xfId="0" applyFont="1" applyFill="1" applyBorder="1"/>
    <xf numFmtId="0" fontId="1" fillId="0" borderId="26" xfId="0" applyFont="1" applyBorder="1"/>
    <xf numFmtId="0" fontId="1" fillId="6" borderId="1" xfId="0" applyFont="1" applyFill="1" applyBorder="1"/>
    <xf numFmtId="0" fontId="1" fillId="9" borderId="1" xfId="0" applyFont="1" applyFill="1" applyBorder="1"/>
    <xf numFmtId="0" fontId="1" fillId="9" borderId="0" xfId="0" applyFont="1" applyFill="1"/>
    <xf numFmtId="0" fontId="6" fillId="9" borderId="26" xfId="0" applyFont="1" applyFill="1" applyBorder="1"/>
    <xf numFmtId="0" fontId="6" fillId="0" borderId="26" xfId="0" applyFont="1" applyBorder="1" applyAlignment="1">
      <alignment horizontal="right"/>
    </xf>
    <xf numFmtId="0" fontId="1" fillId="5" borderId="1" xfId="0" applyFont="1" applyFill="1" applyBorder="1"/>
    <xf numFmtId="0" fontId="1" fillId="5" borderId="0" xfId="0" applyFont="1" applyFill="1"/>
    <xf numFmtId="0" fontId="6" fillId="5" borderId="26" xfId="0" applyFont="1" applyFill="1" applyBorder="1"/>
    <xf numFmtId="0" fontId="6" fillId="0" borderId="0" xfId="0" applyFont="1" applyAlignment="1">
      <alignment horizontal="left"/>
    </xf>
    <xf numFmtId="0" fontId="1" fillId="0" borderId="0" xfId="0" applyFont="1"/>
    <xf numFmtId="0" fontId="0" fillId="0" borderId="0" xfId="0"/>
    <xf numFmtId="0" fontId="1" fillId="0" borderId="0" xfId="0" applyFont="1" applyAlignment="1">
      <alignment wrapText="1"/>
    </xf>
    <xf numFmtId="0" fontId="6" fillId="0" borderId="0" xfId="0" applyFont="1" applyAlignment="1">
      <alignment vertical="top" wrapText="1"/>
    </xf>
    <xf numFmtId="4" fontId="0" fillId="0" borderId="0" xfId="0" applyNumberFormat="1"/>
    <xf numFmtId="165" fontId="1" fillId="0" borderId="11" xfId="0" applyNumberFormat="1" applyFont="1" applyBorder="1"/>
    <xf numFmtId="16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yVal>
            <c:numRef>
              <c:f>Data!$I$5:$I$154</c:f>
              <c:numCache>
                <c:formatCode>General</c:formatCode>
                <c:ptCount val="150"/>
                <c:pt idx="0">
                  <c:v>108.93236819255114</c:v>
                </c:pt>
                <c:pt idx="1">
                  <c:v>2.2010642855595979</c:v>
                </c:pt>
                <c:pt idx="2">
                  <c:v>2.4357416445695432</c:v>
                </c:pt>
                <c:pt idx="3">
                  <c:v>13.45099967141315</c:v>
                </c:pt>
                <c:pt idx="4">
                  <c:v>171.23791047950857</c:v>
                </c:pt>
                <c:pt idx="5">
                  <c:v>9.0860176423308996</c:v>
                </c:pt>
                <c:pt idx="6">
                  <c:v>3.5857206200243343</c:v>
                </c:pt>
                <c:pt idx="7">
                  <c:v>7.9871787299224923</c:v>
                </c:pt>
                <c:pt idx="8">
                  <c:v>7.5005492430883036</c:v>
                </c:pt>
                <c:pt idx="9">
                  <c:v>13.974153553775716</c:v>
                </c:pt>
                <c:pt idx="10">
                  <c:v>4.3356255946430933</c:v>
                </c:pt>
                <c:pt idx="11">
                  <c:v>11.329516195465267</c:v>
                </c:pt>
                <c:pt idx="12">
                  <c:v>4.5106882493227616</c:v>
                </c:pt>
                <c:pt idx="13">
                  <c:v>3.7648539328272963</c:v>
                </c:pt>
                <c:pt idx="14">
                  <c:v>0.99312678333069515</c:v>
                </c:pt>
                <c:pt idx="15">
                  <c:v>12.632863717538346</c:v>
                </c:pt>
                <c:pt idx="16">
                  <c:v>13.560538831998883</c:v>
                </c:pt>
                <c:pt idx="17">
                  <c:v>24.215297773399229</c:v>
                </c:pt>
                <c:pt idx="18">
                  <c:v>12.705536946882708</c:v>
                </c:pt>
                <c:pt idx="19">
                  <c:v>6.9034908245520965</c:v>
                </c:pt>
                <c:pt idx="20">
                  <c:v>49.017094725401336</c:v>
                </c:pt>
                <c:pt idx="21">
                  <c:v>5.7897705685293284</c:v>
                </c:pt>
                <c:pt idx="22">
                  <c:v>2.4449108089404432</c:v>
                </c:pt>
                <c:pt idx="23">
                  <c:v>5.3132157539829148</c:v>
                </c:pt>
                <c:pt idx="24">
                  <c:v>9.1998178918192899</c:v>
                </c:pt>
                <c:pt idx="25">
                  <c:v>15.362640567011695</c:v>
                </c:pt>
                <c:pt idx="26">
                  <c:v>7.5008246870253554</c:v>
                </c:pt>
                <c:pt idx="27">
                  <c:v>0.31518524858998692</c:v>
                </c:pt>
                <c:pt idx="28">
                  <c:v>2.0373485588535485</c:v>
                </c:pt>
                <c:pt idx="29">
                  <c:v>2.4101707655413351</c:v>
                </c:pt>
                <c:pt idx="30">
                  <c:v>0.78620971207555113</c:v>
                </c:pt>
                <c:pt idx="31">
                  <c:v>5.5981728530010972</c:v>
                </c:pt>
                <c:pt idx="32">
                  <c:v>5.1361750163064794</c:v>
                </c:pt>
                <c:pt idx="33">
                  <c:v>11.177215183796873</c:v>
                </c:pt>
                <c:pt idx="34">
                  <c:v>35.129303295532971</c:v>
                </c:pt>
                <c:pt idx="35">
                  <c:v>10.846055984305705</c:v>
                </c:pt>
                <c:pt idx="36">
                  <c:v>6.3654683326824903</c:v>
                </c:pt>
                <c:pt idx="37">
                  <c:v>18.444602614664277</c:v>
                </c:pt>
                <c:pt idx="38">
                  <c:v>4.8091197884851411</c:v>
                </c:pt>
                <c:pt idx="39">
                  <c:v>1.2749688787938758</c:v>
                </c:pt>
                <c:pt idx="40">
                  <c:v>8.5062689425939961</c:v>
                </c:pt>
                <c:pt idx="41">
                  <c:v>0.81799916681356555</c:v>
                </c:pt>
                <c:pt idx="42">
                  <c:v>4.2046397095476937</c:v>
                </c:pt>
                <c:pt idx="43">
                  <c:v>29.730494528845334</c:v>
                </c:pt>
                <c:pt idx="44">
                  <c:v>1.0885115007094477</c:v>
                </c:pt>
                <c:pt idx="45">
                  <c:v>27.418503564743236</c:v>
                </c:pt>
                <c:pt idx="46">
                  <c:v>14.384918678638289</c:v>
                </c:pt>
                <c:pt idx="47">
                  <c:v>6.7797065933845397</c:v>
                </c:pt>
                <c:pt idx="48">
                  <c:v>5.2530482522778623</c:v>
                </c:pt>
                <c:pt idx="49">
                  <c:v>13.756800014466227</c:v>
                </c:pt>
                <c:pt idx="50">
                  <c:v>1.4255100918563335</c:v>
                </c:pt>
                <c:pt idx="51">
                  <c:v>4.1929710326441487</c:v>
                </c:pt>
                <c:pt idx="52">
                  <c:v>9.4018664549125255</c:v>
                </c:pt>
                <c:pt idx="53">
                  <c:v>3.8893827196651234</c:v>
                </c:pt>
                <c:pt idx="54">
                  <c:v>0</c:v>
                </c:pt>
                <c:pt idx="55">
                  <c:v>4.9357895343176699</c:v>
                </c:pt>
                <c:pt idx="56">
                  <c:v>15.038895428386525</c:v>
                </c:pt>
                <c:pt idx="57">
                  <c:v>5.1469190247898471</c:v>
                </c:pt>
                <c:pt idx="58">
                  <c:v>9.2716039032709769</c:v>
                </c:pt>
                <c:pt idx="59">
                  <c:v>1.0577195767706071</c:v>
                </c:pt>
                <c:pt idx="60">
                  <c:v>0.65880267632110656</c:v>
                </c:pt>
                <c:pt idx="61">
                  <c:v>15.901978561782098</c:v>
                </c:pt>
                <c:pt idx="62">
                  <c:v>2.8327993268136873</c:v>
                </c:pt>
                <c:pt idx="63">
                  <c:v>1.2215492116287119</c:v>
                </c:pt>
                <c:pt idx="64">
                  <c:v>64.628357843481865</c:v>
                </c:pt>
                <c:pt idx="65">
                  <c:v>7.4449748230196153</c:v>
                </c:pt>
                <c:pt idx="66">
                  <c:v>4.4184963582340755</c:v>
                </c:pt>
                <c:pt idx="67">
                  <c:v>7.7017381777770213</c:v>
                </c:pt>
                <c:pt idx="68">
                  <c:v>2.7739641141677218</c:v>
                </c:pt>
                <c:pt idx="69">
                  <c:v>4.197384080268562</c:v>
                </c:pt>
                <c:pt idx="70">
                  <c:v>2.9078068815309828</c:v>
                </c:pt>
                <c:pt idx="71">
                  <c:v>3.0951920401608577</c:v>
                </c:pt>
                <c:pt idx="72">
                  <c:v>5.9836704191141861</c:v>
                </c:pt>
                <c:pt idx="73">
                  <c:v>3.9416042944686627</c:v>
                </c:pt>
                <c:pt idx="74">
                  <c:v>5.5590517166937596</c:v>
                </c:pt>
                <c:pt idx="75">
                  <c:v>5.3820540726899599</c:v>
                </c:pt>
                <c:pt idx="76">
                  <c:v>5.1937031854202163</c:v>
                </c:pt>
                <c:pt idx="77">
                  <c:v>4.9220435059671601</c:v>
                </c:pt>
                <c:pt idx="78">
                  <c:v>2.9912010724560596</c:v>
                </c:pt>
                <c:pt idx="79">
                  <c:v>5.3000149425087946</c:v>
                </c:pt>
                <c:pt idx="80">
                  <c:v>17.989280259357713</c:v>
                </c:pt>
                <c:pt idx="81">
                  <c:v>80.761002629985228</c:v>
                </c:pt>
                <c:pt idx="82">
                  <c:v>25.141560311910947</c:v>
                </c:pt>
                <c:pt idx="83">
                  <c:v>0</c:v>
                </c:pt>
                <c:pt idx="84">
                  <c:v>2.1186401255959342</c:v>
                </c:pt>
                <c:pt idx="85">
                  <c:v>15.670709171350387</c:v>
                </c:pt>
                <c:pt idx="86">
                  <c:v>3.0092622126223962</c:v>
                </c:pt>
                <c:pt idx="87">
                  <c:v>32.73171763501535</c:v>
                </c:pt>
                <c:pt idx="88">
                  <c:v>9.5342841299427565</c:v>
                </c:pt>
                <c:pt idx="89">
                  <c:v>16.12967762495218</c:v>
                </c:pt>
                <c:pt idx="90">
                  <c:v>2.4631563781362722</c:v>
                </c:pt>
                <c:pt idx="91">
                  <c:v>75.403075390847079</c:v>
                </c:pt>
                <c:pt idx="92">
                  <c:v>1.0467240783108254</c:v>
                </c:pt>
                <c:pt idx="93">
                  <c:v>50.676329972869752</c:v>
                </c:pt>
                <c:pt idx="94">
                  <c:v>10.212348957050283</c:v>
                </c:pt>
                <c:pt idx="95">
                  <c:v>4.0745929547692388</c:v>
                </c:pt>
                <c:pt idx="96">
                  <c:v>6.0764715846972024</c:v>
                </c:pt>
                <c:pt idx="97">
                  <c:v>21.837549402382152</c:v>
                </c:pt>
                <c:pt idx="98">
                  <c:v>1.6669050461270216</c:v>
                </c:pt>
                <c:pt idx="99">
                  <c:v>5.3725347897623532</c:v>
                </c:pt>
                <c:pt idx="100">
                  <c:v>6.9864284319412011</c:v>
                </c:pt>
                <c:pt idx="101">
                  <c:v>0.87467949324906868</c:v>
                </c:pt>
                <c:pt idx="102">
                  <c:v>5.4378395291736839</c:v>
                </c:pt>
                <c:pt idx="103">
                  <c:v>12.342242205190795</c:v>
                </c:pt>
                <c:pt idx="104">
                  <c:v>17.929726231010179</c:v>
                </c:pt>
                <c:pt idx="105">
                  <c:v>3.424643407313277</c:v>
                </c:pt>
                <c:pt idx="106">
                  <c:v>12.016787140179327</c:v>
                </c:pt>
                <c:pt idx="107">
                  <c:v>4.5936823200734072</c:v>
                </c:pt>
                <c:pt idx="108">
                  <c:v>2.0161975311211853</c:v>
                </c:pt>
                <c:pt idx="109">
                  <c:v>13.230172866430937</c:v>
                </c:pt>
                <c:pt idx="110">
                  <c:v>7.914688225420039</c:v>
                </c:pt>
                <c:pt idx="111">
                  <c:v>4.3509697948115642</c:v>
                </c:pt>
                <c:pt idx="112">
                  <c:v>4.1899770251377744</c:v>
                </c:pt>
                <c:pt idx="113">
                  <c:v>5.6820757003618905</c:v>
                </c:pt>
                <c:pt idx="114">
                  <c:v>6.5068165341328514</c:v>
                </c:pt>
                <c:pt idx="115">
                  <c:v>9.7787247212353439</c:v>
                </c:pt>
                <c:pt idx="116">
                  <c:v>6.0605471633422621</c:v>
                </c:pt>
                <c:pt idx="117">
                  <c:v>0</c:v>
                </c:pt>
                <c:pt idx="118">
                  <c:v>11.497419068948584</c:v>
                </c:pt>
                <c:pt idx="119">
                  <c:v>5.2551876552093475</c:v>
                </c:pt>
                <c:pt idx="120">
                  <c:v>1.0551780475907435</c:v>
                </c:pt>
                <c:pt idx="121">
                  <c:v>3.5108070705038088</c:v>
                </c:pt>
                <c:pt idx="122">
                  <c:v>1.7736265820237489</c:v>
                </c:pt>
                <c:pt idx="123">
                  <c:v>2.2182278522866166</c:v>
                </c:pt>
                <c:pt idx="124">
                  <c:v>24.518277868664359</c:v>
                </c:pt>
                <c:pt idx="125">
                  <c:v>7.692725963822598</c:v>
                </c:pt>
                <c:pt idx="126">
                  <c:v>3.3234118557164356</c:v>
                </c:pt>
                <c:pt idx="127">
                  <c:v>9.3020871062013502</c:v>
                </c:pt>
                <c:pt idx="128">
                  <c:v>24.278627556331344</c:v>
                </c:pt>
                <c:pt idx="129">
                  <c:v>10.280765904293553</c:v>
                </c:pt>
                <c:pt idx="130">
                  <c:v>20.466087066690093</c:v>
                </c:pt>
                <c:pt idx="131">
                  <c:v>17.828385926710617</c:v>
                </c:pt>
                <c:pt idx="132">
                  <c:v>4.9897329798867069</c:v>
                </c:pt>
                <c:pt idx="133">
                  <c:v>2.6781505986699345</c:v>
                </c:pt>
                <c:pt idx="134">
                  <c:v>6.3725347107336763</c:v>
                </c:pt>
                <c:pt idx="135">
                  <c:v>12.218027139977735</c:v>
                </c:pt>
                <c:pt idx="136">
                  <c:v>4.4465630484209075</c:v>
                </c:pt>
                <c:pt idx="137">
                  <c:v>11.237466475590557</c:v>
                </c:pt>
                <c:pt idx="138">
                  <c:v>1.6075759567649734</c:v>
                </c:pt>
                <c:pt idx="139">
                  <c:v>6.0116403653770458</c:v>
                </c:pt>
                <c:pt idx="140">
                  <c:v>8.2239491273596794</c:v>
                </c:pt>
                <c:pt idx="141">
                  <c:v>10.480303744919581</c:v>
                </c:pt>
                <c:pt idx="142">
                  <c:v>4.7088207468543493</c:v>
                </c:pt>
                <c:pt idx="143">
                  <c:v>1.006581527982783</c:v>
                </c:pt>
                <c:pt idx="144">
                  <c:v>2.2075942504684076</c:v>
                </c:pt>
                <c:pt idx="145">
                  <c:v>2.3535905857612205</c:v>
                </c:pt>
                <c:pt idx="146">
                  <c:v>1.9531692998831893</c:v>
                </c:pt>
                <c:pt idx="147">
                  <c:v>1.5918863365457763</c:v>
                </c:pt>
                <c:pt idx="148">
                  <c:v>4.201943031265861</c:v>
                </c:pt>
                <c:pt idx="149">
                  <c:v>3.8611340253869142</c:v>
                </c:pt>
              </c:numCache>
            </c:numRef>
          </c:yVal>
          <c:smooth val="0"/>
          <c:extLst>
            <c:ext xmlns:c16="http://schemas.microsoft.com/office/drawing/2014/chart" uri="{C3380CC4-5D6E-409C-BE32-E72D297353CC}">
              <c16:uniqueId val="{00000000-488F-49C1-A888-89F23A89A259}"/>
            </c:ext>
          </c:extLst>
        </c:ser>
        <c:dLbls>
          <c:showLegendKey val="0"/>
          <c:showVal val="0"/>
          <c:showCatName val="0"/>
          <c:showSerName val="0"/>
          <c:showPercent val="0"/>
          <c:showBubbleSize val="0"/>
        </c:dLbls>
        <c:axId val="1545422351"/>
        <c:axId val="443263343"/>
      </c:scatterChart>
      <c:valAx>
        <c:axId val="1545422351"/>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263343"/>
        <c:crosses val="autoZero"/>
        <c:crossBetween val="midCat"/>
      </c:valAx>
      <c:valAx>
        <c:axId val="4432633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5422351"/>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Data!$I$5:$I$154</c:f>
              <c:numCache>
                <c:formatCode>General</c:formatCode>
                <c:ptCount val="150"/>
                <c:pt idx="0">
                  <c:v>108.93236819255114</c:v>
                </c:pt>
                <c:pt idx="1">
                  <c:v>2.2010642855595979</c:v>
                </c:pt>
                <c:pt idx="2">
                  <c:v>2.4357416445695432</c:v>
                </c:pt>
                <c:pt idx="3">
                  <c:v>13.45099967141315</c:v>
                </c:pt>
                <c:pt idx="4">
                  <c:v>171.23791047950857</c:v>
                </c:pt>
                <c:pt idx="5">
                  <c:v>9.0860176423308996</c:v>
                </c:pt>
                <c:pt idx="6">
                  <c:v>3.5857206200243343</c:v>
                </c:pt>
                <c:pt idx="7">
                  <c:v>7.9871787299224923</c:v>
                </c:pt>
                <c:pt idx="8">
                  <c:v>7.5005492430883036</c:v>
                </c:pt>
                <c:pt idx="9">
                  <c:v>13.974153553775716</c:v>
                </c:pt>
                <c:pt idx="10">
                  <c:v>4.3356255946430933</c:v>
                </c:pt>
                <c:pt idx="11">
                  <c:v>11.329516195465267</c:v>
                </c:pt>
                <c:pt idx="12">
                  <c:v>4.5106882493227616</c:v>
                </c:pt>
                <c:pt idx="13">
                  <c:v>3.7648539328272963</c:v>
                </c:pt>
                <c:pt idx="14">
                  <c:v>0.99312678333069515</c:v>
                </c:pt>
                <c:pt idx="15">
                  <c:v>12.632863717538346</c:v>
                </c:pt>
                <c:pt idx="16">
                  <c:v>13.560538831998883</c:v>
                </c:pt>
                <c:pt idx="17">
                  <c:v>24.215297773399229</c:v>
                </c:pt>
                <c:pt idx="18">
                  <c:v>12.705536946882708</c:v>
                </c:pt>
                <c:pt idx="19">
                  <c:v>6.9034908245520965</c:v>
                </c:pt>
                <c:pt idx="20">
                  <c:v>49.017094725401336</c:v>
                </c:pt>
                <c:pt idx="21">
                  <c:v>5.7897705685293284</c:v>
                </c:pt>
                <c:pt idx="22">
                  <c:v>2.4449108089404432</c:v>
                </c:pt>
                <c:pt idx="23">
                  <c:v>5.3132157539829148</c:v>
                </c:pt>
                <c:pt idx="24">
                  <c:v>9.1998178918192899</c:v>
                </c:pt>
                <c:pt idx="25">
                  <c:v>15.362640567011695</c:v>
                </c:pt>
                <c:pt idx="26">
                  <c:v>7.5008246870253554</c:v>
                </c:pt>
                <c:pt idx="27">
                  <c:v>0.31518524858998692</c:v>
                </c:pt>
                <c:pt idx="28">
                  <c:v>2.0373485588535485</c:v>
                </c:pt>
                <c:pt idx="29">
                  <c:v>2.4101707655413351</c:v>
                </c:pt>
                <c:pt idx="30">
                  <c:v>0.78620971207555113</c:v>
                </c:pt>
                <c:pt idx="31">
                  <c:v>5.5981728530010972</c:v>
                </c:pt>
                <c:pt idx="32">
                  <c:v>5.1361750163064794</c:v>
                </c:pt>
                <c:pt idx="33">
                  <c:v>11.177215183796873</c:v>
                </c:pt>
                <c:pt idx="34">
                  <c:v>35.129303295532971</c:v>
                </c:pt>
                <c:pt idx="35">
                  <c:v>10.846055984305705</c:v>
                </c:pt>
                <c:pt idx="36">
                  <c:v>6.3654683326824903</c:v>
                </c:pt>
                <c:pt idx="37">
                  <c:v>18.444602614664277</c:v>
                </c:pt>
                <c:pt idx="38">
                  <c:v>4.8091197884851411</c:v>
                </c:pt>
                <c:pt idx="39">
                  <c:v>1.2749688787938758</c:v>
                </c:pt>
                <c:pt idx="40">
                  <c:v>8.5062689425939961</c:v>
                </c:pt>
                <c:pt idx="41">
                  <c:v>0.81799916681356555</c:v>
                </c:pt>
                <c:pt idx="42">
                  <c:v>4.2046397095476937</c:v>
                </c:pt>
                <c:pt idx="43">
                  <c:v>29.730494528845334</c:v>
                </c:pt>
                <c:pt idx="44">
                  <c:v>1.0885115007094477</c:v>
                </c:pt>
                <c:pt idx="45">
                  <c:v>27.418503564743236</c:v>
                </c:pt>
                <c:pt idx="46">
                  <c:v>14.384918678638289</c:v>
                </c:pt>
                <c:pt idx="47">
                  <c:v>6.7797065933845397</c:v>
                </c:pt>
                <c:pt idx="48">
                  <c:v>5.2530482522778623</c:v>
                </c:pt>
                <c:pt idx="49">
                  <c:v>13.756800014466227</c:v>
                </c:pt>
                <c:pt idx="50">
                  <c:v>1.4255100918563335</c:v>
                </c:pt>
                <c:pt idx="51">
                  <c:v>4.1929710326441487</c:v>
                </c:pt>
                <c:pt idx="52">
                  <c:v>9.4018664549125255</c:v>
                </c:pt>
                <c:pt idx="53">
                  <c:v>3.8893827196651234</c:v>
                </c:pt>
                <c:pt idx="54">
                  <c:v>0</c:v>
                </c:pt>
                <c:pt idx="55">
                  <c:v>4.9357895343176699</c:v>
                </c:pt>
                <c:pt idx="56">
                  <c:v>15.038895428386525</c:v>
                </c:pt>
                <c:pt idx="57">
                  <c:v>5.1469190247898471</c:v>
                </c:pt>
                <c:pt idx="58">
                  <c:v>9.2716039032709769</c:v>
                </c:pt>
                <c:pt idx="59">
                  <c:v>1.0577195767706071</c:v>
                </c:pt>
                <c:pt idx="60">
                  <c:v>0.65880267632110656</c:v>
                </c:pt>
                <c:pt idx="61">
                  <c:v>15.901978561782098</c:v>
                </c:pt>
                <c:pt idx="62">
                  <c:v>2.8327993268136873</c:v>
                </c:pt>
                <c:pt idx="63">
                  <c:v>1.2215492116287119</c:v>
                </c:pt>
                <c:pt idx="64">
                  <c:v>64.628357843481865</c:v>
                </c:pt>
                <c:pt idx="65">
                  <c:v>7.4449748230196153</c:v>
                </c:pt>
                <c:pt idx="66">
                  <c:v>4.4184963582340755</c:v>
                </c:pt>
                <c:pt idx="67">
                  <c:v>7.7017381777770213</c:v>
                </c:pt>
                <c:pt idx="68">
                  <c:v>2.7739641141677218</c:v>
                </c:pt>
                <c:pt idx="69">
                  <c:v>4.197384080268562</c:v>
                </c:pt>
                <c:pt idx="70">
                  <c:v>2.9078068815309828</c:v>
                </c:pt>
                <c:pt idx="71">
                  <c:v>3.0951920401608577</c:v>
                </c:pt>
                <c:pt idx="72">
                  <c:v>5.9836704191141861</c:v>
                </c:pt>
                <c:pt idx="73">
                  <c:v>3.9416042944686627</c:v>
                </c:pt>
                <c:pt idx="74">
                  <c:v>5.5590517166937596</c:v>
                </c:pt>
                <c:pt idx="75">
                  <c:v>5.3820540726899599</c:v>
                </c:pt>
                <c:pt idx="76">
                  <c:v>5.1937031854202163</c:v>
                </c:pt>
                <c:pt idx="77">
                  <c:v>4.9220435059671601</c:v>
                </c:pt>
                <c:pt idx="78">
                  <c:v>2.9912010724560596</c:v>
                </c:pt>
                <c:pt idx="79">
                  <c:v>5.3000149425087946</c:v>
                </c:pt>
                <c:pt idx="80">
                  <c:v>17.989280259357713</c:v>
                </c:pt>
                <c:pt idx="81">
                  <c:v>80.761002629985228</c:v>
                </c:pt>
                <c:pt idx="82">
                  <c:v>25.141560311910947</c:v>
                </c:pt>
                <c:pt idx="83">
                  <c:v>0</c:v>
                </c:pt>
                <c:pt idx="84">
                  <c:v>2.1186401255959342</c:v>
                </c:pt>
                <c:pt idx="85">
                  <c:v>15.670709171350387</c:v>
                </c:pt>
                <c:pt idx="86">
                  <c:v>3.0092622126223962</c:v>
                </c:pt>
                <c:pt idx="87">
                  <c:v>32.73171763501535</c:v>
                </c:pt>
                <c:pt idx="88">
                  <c:v>9.5342841299427565</c:v>
                </c:pt>
                <c:pt idx="89">
                  <c:v>16.12967762495218</c:v>
                </c:pt>
                <c:pt idx="90">
                  <c:v>2.4631563781362722</c:v>
                </c:pt>
                <c:pt idx="91">
                  <c:v>75.403075390847079</c:v>
                </c:pt>
                <c:pt idx="92">
                  <c:v>1.0467240783108254</c:v>
                </c:pt>
                <c:pt idx="93">
                  <c:v>50.676329972869752</c:v>
                </c:pt>
                <c:pt idx="94">
                  <c:v>10.212348957050283</c:v>
                </c:pt>
                <c:pt idx="95">
                  <c:v>4.0745929547692388</c:v>
                </c:pt>
                <c:pt idx="96">
                  <c:v>6.0764715846972024</c:v>
                </c:pt>
                <c:pt idx="97">
                  <c:v>21.837549402382152</c:v>
                </c:pt>
                <c:pt idx="98">
                  <c:v>1.6669050461270216</c:v>
                </c:pt>
                <c:pt idx="99">
                  <c:v>5.3725347897623532</c:v>
                </c:pt>
                <c:pt idx="100">
                  <c:v>6.9864284319412011</c:v>
                </c:pt>
                <c:pt idx="101">
                  <c:v>0.87467949324906868</c:v>
                </c:pt>
                <c:pt idx="102">
                  <c:v>5.4378395291736839</c:v>
                </c:pt>
                <c:pt idx="103">
                  <c:v>12.342242205190795</c:v>
                </c:pt>
                <c:pt idx="104">
                  <c:v>17.929726231010179</c:v>
                </c:pt>
                <c:pt idx="105">
                  <c:v>3.424643407313277</c:v>
                </c:pt>
                <c:pt idx="106">
                  <c:v>12.016787140179327</c:v>
                </c:pt>
                <c:pt idx="107">
                  <c:v>4.5936823200734072</c:v>
                </c:pt>
                <c:pt idx="108">
                  <c:v>2.0161975311211853</c:v>
                </c:pt>
                <c:pt idx="109">
                  <c:v>13.230172866430937</c:v>
                </c:pt>
                <c:pt idx="110">
                  <c:v>7.914688225420039</c:v>
                </c:pt>
                <c:pt idx="111">
                  <c:v>4.3509697948115642</c:v>
                </c:pt>
                <c:pt idx="112">
                  <c:v>4.1899770251377744</c:v>
                </c:pt>
                <c:pt idx="113">
                  <c:v>5.6820757003618905</c:v>
                </c:pt>
                <c:pt idx="114">
                  <c:v>6.5068165341328514</c:v>
                </c:pt>
                <c:pt idx="115">
                  <c:v>9.7787247212353439</c:v>
                </c:pt>
                <c:pt idx="116">
                  <c:v>6.0605471633422621</c:v>
                </c:pt>
                <c:pt idx="117">
                  <c:v>0</c:v>
                </c:pt>
                <c:pt idx="118">
                  <c:v>11.497419068948584</c:v>
                </c:pt>
                <c:pt idx="119">
                  <c:v>5.2551876552093475</c:v>
                </c:pt>
                <c:pt idx="120">
                  <c:v>1.0551780475907435</c:v>
                </c:pt>
                <c:pt idx="121">
                  <c:v>3.5108070705038088</c:v>
                </c:pt>
                <c:pt idx="122">
                  <c:v>1.7736265820237489</c:v>
                </c:pt>
                <c:pt idx="123">
                  <c:v>2.2182278522866166</c:v>
                </c:pt>
                <c:pt idx="124">
                  <c:v>24.518277868664359</c:v>
                </c:pt>
                <c:pt idx="125">
                  <c:v>7.692725963822598</c:v>
                </c:pt>
                <c:pt idx="126">
                  <c:v>3.3234118557164356</c:v>
                </c:pt>
                <c:pt idx="127">
                  <c:v>9.3020871062013502</c:v>
                </c:pt>
                <c:pt idx="128">
                  <c:v>24.278627556331344</c:v>
                </c:pt>
                <c:pt idx="129">
                  <c:v>10.280765904293553</c:v>
                </c:pt>
                <c:pt idx="130">
                  <c:v>20.466087066690093</c:v>
                </c:pt>
                <c:pt idx="131">
                  <c:v>17.828385926710617</c:v>
                </c:pt>
                <c:pt idx="132">
                  <c:v>4.9897329798867069</c:v>
                </c:pt>
                <c:pt idx="133">
                  <c:v>2.6781505986699345</c:v>
                </c:pt>
                <c:pt idx="134">
                  <c:v>6.3725347107336763</c:v>
                </c:pt>
                <c:pt idx="135">
                  <c:v>12.218027139977735</c:v>
                </c:pt>
                <c:pt idx="136">
                  <c:v>4.4465630484209075</c:v>
                </c:pt>
                <c:pt idx="137">
                  <c:v>11.237466475590557</c:v>
                </c:pt>
                <c:pt idx="138">
                  <c:v>1.6075759567649734</c:v>
                </c:pt>
                <c:pt idx="139">
                  <c:v>6.0116403653770458</c:v>
                </c:pt>
                <c:pt idx="140">
                  <c:v>8.2239491273596794</c:v>
                </c:pt>
                <c:pt idx="141">
                  <c:v>10.480303744919581</c:v>
                </c:pt>
                <c:pt idx="142">
                  <c:v>4.7088207468543493</c:v>
                </c:pt>
                <c:pt idx="143">
                  <c:v>1.006581527982783</c:v>
                </c:pt>
                <c:pt idx="144">
                  <c:v>2.2075942504684076</c:v>
                </c:pt>
                <c:pt idx="145">
                  <c:v>2.3535905857612205</c:v>
                </c:pt>
                <c:pt idx="146">
                  <c:v>1.9531692998831893</c:v>
                </c:pt>
                <c:pt idx="147">
                  <c:v>1.5918863365457763</c:v>
                </c:pt>
                <c:pt idx="148">
                  <c:v>4.201943031265861</c:v>
                </c:pt>
                <c:pt idx="149">
                  <c:v>3.8611340253869142</c:v>
                </c:pt>
              </c:numCache>
            </c:numRef>
          </c:xVal>
          <c:yVal>
            <c:numRef>
              <c:f>Data!$U$5:$U$154</c:f>
              <c:numCache>
                <c:formatCode>General</c:formatCode>
                <c:ptCount val="150"/>
                <c:pt idx="0">
                  <c:v>0.70760000000000001</c:v>
                </c:pt>
                <c:pt idx="1">
                  <c:v>0.51100000000000001</c:v>
                </c:pt>
                <c:pt idx="2">
                  <c:v>0.32199999999999995</c:v>
                </c:pt>
                <c:pt idx="3">
                  <c:v>0.55940000000000001</c:v>
                </c:pt>
                <c:pt idx="4">
                  <c:v>0.68640000000000001</c:v>
                </c:pt>
                <c:pt idx="5">
                  <c:v>0.54120000000000001</c:v>
                </c:pt>
                <c:pt idx="6">
                  <c:v>0.43360000000000004</c:v>
                </c:pt>
                <c:pt idx="7">
                  <c:v>0.34560000000000002</c:v>
                </c:pt>
                <c:pt idx="8">
                  <c:v>0.32897999999999999</c:v>
                </c:pt>
                <c:pt idx="9">
                  <c:v>0.31359999999999999</c:v>
                </c:pt>
                <c:pt idx="10">
                  <c:v>0.26138</c:v>
                </c:pt>
                <c:pt idx="11">
                  <c:v>0.3014</c:v>
                </c:pt>
                <c:pt idx="12">
                  <c:v>0.31824999999999998</c:v>
                </c:pt>
                <c:pt idx="13">
                  <c:v>0.17299999999999999</c:v>
                </c:pt>
                <c:pt idx="14">
                  <c:v>0.24720000000000003</c:v>
                </c:pt>
                <c:pt idx="15">
                  <c:v>0.33179999999999998</c:v>
                </c:pt>
                <c:pt idx="16">
                  <c:v>0.12859999999999999</c:v>
                </c:pt>
                <c:pt idx="17">
                  <c:v>0.21339999999999998</c:v>
                </c:pt>
                <c:pt idx="18">
                  <c:v>0.17080000000000001</c:v>
                </c:pt>
                <c:pt idx="19">
                  <c:v>0.37278</c:v>
                </c:pt>
                <c:pt idx="20">
                  <c:v>0.17480000000000001</c:v>
                </c:pt>
                <c:pt idx="21">
                  <c:v>0.189</c:v>
                </c:pt>
                <c:pt idx="22">
                  <c:v>0.13</c:v>
                </c:pt>
                <c:pt idx="23">
                  <c:v>0.16960000000000003</c:v>
                </c:pt>
                <c:pt idx="24">
                  <c:v>0.15240000000000004</c:v>
                </c:pt>
                <c:pt idx="25">
                  <c:v>7.1399999999999991E-2</c:v>
                </c:pt>
                <c:pt idx="26">
                  <c:v>0.17739999999999997</c:v>
                </c:pt>
                <c:pt idx="27">
                  <c:v>0.27880000000000005</c:v>
                </c:pt>
                <c:pt idx="28">
                  <c:v>0</c:v>
                </c:pt>
                <c:pt idx="29">
                  <c:v>0.2334</c:v>
                </c:pt>
                <c:pt idx="30">
                  <c:v>3.9E-2</c:v>
                </c:pt>
                <c:pt idx="31">
                  <c:v>0.17280000000000001</c:v>
                </c:pt>
                <c:pt idx="32">
                  <c:v>6.7980000000000013E-2</c:v>
                </c:pt>
                <c:pt idx="33">
                  <c:v>6.7600000000000007E-2</c:v>
                </c:pt>
                <c:pt idx="34">
                  <c:v>0.12437999999999998</c:v>
                </c:pt>
                <c:pt idx="35">
                  <c:v>0.25259999999999999</c:v>
                </c:pt>
                <c:pt idx="36">
                  <c:v>0.11520000000000001</c:v>
                </c:pt>
                <c:pt idx="37">
                  <c:v>0.1608</c:v>
                </c:pt>
                <c:pt idx="38">
                  <c:v>0.16240000000000002</c:v>
                </c:pt>
                <c:pt idx="39">
                  <c:v>6.9000000000000006E-2</c:v>
                </c:pt>
                <c:pt idx="40">
                  <c:v>0.14157999999999998</c:v>
                </c:pt>
                <c:pt idx="41">
                  <c:v>8.4199999999999997E-2</c:v>
                </c:pt>
                <c:pt idx="42">
                  <c:v>0.11480000000000001</c:v>
                </c:pt>
                <c:pt idx="43">
                  <c:v>2.4000000000000004E-2</c:v>
                </c:pt>
                <c:pt idx="44">
                  <c:v>0.13900000000000001</c:v>
                </c:pt>
                <c:pt idx="45">
                  <c:v>0.20319999999999999</c:v>
                </c:pt>
                <c:pt idx="46">
                  <c:v>6.2199999999999998E-2</c:v>
                </c:pt>
                <c:pt idx="47">
                  <c:v>8.6199999999999999E-2</c:v>
                </c:pt>
                <c:pt idx="48">
                  <c:v>0.12720000000000001</c:v>
                </c:pt>
                <c:pt idx="49">
                  <c:v>0.1014</c:v>
                </c:pt>
                <c:pt idx="50">
                  <c:v>9.9797999999999998E-2</c:v>
                </c:pt>
                <c:pt idx="51">
                  <c:v>0.11080000000000001</c:v>
                </c:pt>
                <c:pt idx="52">
                  <c:v>0.11218000000000002</c:v>
                </c:pt>
                <c:pt idx="53">
                  <c:v>0.10716000000000001</c:v>
                </c:pt>
                <c:pt idx="54">
                  <c:v>4.6550000000000001E-2</c:v>
                </c:pt>
                <c:pt idx="55">
                  <c:v>7.6619999999999994E-2</c:v>
                </c:pt>
                <c:pt idx="56">
                  <c:v>5.7800000000000004E-2</c:v>
                </c:pt>
                <c:pt idx="57">
                  <c:v>8.2580000000000015E-2</c:v>
                </c:pt>
                <c:pt idx="58">
                  <c:v>5.978E-2</c:v>
                </c:pt>
                <c:pt idx="59">
                  <c:v>7.8E-2</c:v>
                </c:pt>
                <c:pt idx="60">
                  <c:v>0.1004</c:v>
                </c:pt>
                <c:pt idx="61">
                  <c:v>9.5299999999999996E-2</c:v>
                </c:pt>
                <c:pt idx="62">
                  <c:v>4.3999999999999997E-2</c:v>
                </c:pt>
                <c:pt idx="63">
                  <c:v>8.6779999999999996E-2</c:v>
                </c:pt>
                <c:pt idx="64">
                  <c:v>8.5000000000000006E-2</c:v>
                </c:pt>
                <c:pt idx="65">
                  <c:v>0.13678000000000001</c:v>
                </c:pt>
                <c:pt idx="66">
                  <c:v>8.6400000000000005E-2</c:v>
                </c:pt>
                <c:pt idx="67">
                  <c:v>5.8779999999999999E-2</c:v>
                </c:pt>
                <c:pt idx="68">
                  <c:v>5.5759999999999997E-2</c:v>
                </c:pt>
                <c:pt idx="69">
                  <c:v>0.13275799999999999</c:v>
                </c:pt>
                <c:pt idx="70">
                  <c:v>7.5140000000000012E-2</c:v>
                </c:pt>
                <c:pt idx="71">
                  <c:v>8.4600000000000009E-2</c:v>
                </c:pt>
                <c:pt idx="72">
                  <c:v>7.0379999999999998E-2</c:v>
                </c:pt>
                <c:pt idx="73">
                  <c:v>9.5559999999999992E-2</c:v>
                </c:pt>
                <c:pt idx="74">
                  <c:v>6.480000000000001E-2</c:v>
                </c:pt>
                <c:pt idx="75">
                  <c:v>5.16E-2</c:v>
                </c:pt>
                <c:pt idx="76">
                  <c:v>4.9399999999999993E-2</c:v>
                </c:pt>
                <c:pt idx="77">
                  <c:v>9.3979999999999994E-2</c:v>
                </c:pt>
                <c:pt idx="78">
                  <c:v>6.6600000000000006E-2</c:v>
                </c:pt>
                <c:pt idx="79">
                  <c:v>3.9779999999999996E-2</c:v>
                </c:pt>
                <c:pt idx="80">
                  <c:v>7.5759999999999994E-2</c:v>
                </c:pt>
                <c:pt idx="81">
                  <c:v>7.5157999999999989E-2</c:v>
                </c:pt>
                <c:pt idx="82">
                  <c:v>5.8940000000000006E-2</c:v>
                </c:pt>
                <c:pt idx="83">
                  <c:v>9.4E-2</c:v>
                </c:pt>
                <c:pt idx="84">
                  <c:v>4.8399999999999999E-2</c:v>
                </c:pt>
                <c:pt idx="85">
                  <c:v>9.1580000000000022E-2</c:v>
                </c:pt>
                <c:pt idx="86">
                  <c:v>3.8159999999999999E-2</c:v>
                </c:pt>
                <c:pt idx="87">
                  <c:v>8.5758000000000015E-2</c:v>
                </c:pt>
                <c:pt idx="88">
                  <c:v>6.9200000000000012E-2</c:v>
                </c:pt>
                <c:pt idx="89">
                  <c:v>6.6780000000000006E-2</c:v>
                </c:pt>
                <c:pt idx="90">
                  <c:v>4.616E-2</c:v>
                </c:pt>
                <c:pt idx="91">
                  <c:v>8.5400000000000004E-2</c:v>
                </c:pt>
                <c:pt idx="92">
                  <c:v>5.4580000000000004E-2</c:v>
                </c:pt>
                <c:pt idx="93">
                  <c:v>6.1800000000000001E-2</c:v>
                </c:pt>
                <c:pt idx="94">
                  <c:v>3.9199999999999999E-2</c:v>
                </c:pt>
                <c:pt idx="95">
                  <c:v>7.5380000000000003E-2</c:v>
                </c:pt>
                <c:pt idx="96">
                  <c:v>3.9760000000000004E-2</c:v>
                </c:pt>
                <c:pt idx="97">
                  <c:v>6.8356E-2</c:v>
                </c:pt>
                <c:pt idx="98">
                  <c:v>1.9140000000000001E-2</c:v>
                </c:pt>
                <c:pt idx="99">
                  <c:v>8.3600000000000008E-2</c:v>
                </c:pt>
                <c:pt idx="100">
                  <c:v>5.0380000000000001E-2</c:v>
                </c:pt>
                <c:pt idx="101">
                  <c:v>2.6655999999999996E-2</c:v>
                </c:pt>
                <c:pt idx="102">
                  <c:v>6.336E-2</c:v>
                </c:pt>
                <c:pt idx="103">
                  <c:v>4.6400000000000004E-2</c:v>
                </c:pt>
                <c:pt idx="104">
                  <c:v>7.3195999999999997E-2</c:v>
                </c:pt>
                <c:pt idx="105">
                  <c:v>4.938E-2</c:v>
                </c:pt>
                <c:pt idx="106">
                  <c:v>7.9600000000000004E-2</c:v>
                </c:pt>
                <c:pt idx="107">
                  <c:v>5.16E-2</c:v>
                </c:pt>
                <c:pt idx="108">
                  <c:v>1.7999999999999999E-2</c:v>
                </c:pt>
                <c:pt idx="109">
                  <c:v>5.0000000000000001E-3</c:v>
                </c:pt>
                <c:pt idx="110">
                  <c:v>7.0996000000000004E-2</c:v>
                </c:pt>
                <c:pt idx="111">
                  <c:v>2.6242500000000002E-2</c:v>
                </c:pt>
                <c:pt idx="112">
                  <c:v>3.8392000000000003E-2</c:v>
                </c:pt>
                <c:pt idx="113">
                  <c:v>6.318E-2</c:v>
                </c:pt>
                <c:pt idx="114">
                  <c:v>6.9400000000000003E-2</c:v>
                </c:pt>
                <c:pt idx="115">
                  <c:v>1.4996000000000001E-2</c:v>
                </c:pt>
                <c:pt idx="116">
                  <c:v>4.8394000000000006E-2</c:v>
                </c:pt>
                <c:pt idx="117">
                  <c:v>7.3592000000000005E-2</c:v>
                </c:pt>
                <c:pt idx="118">
                  <c:v>5.5600000000000004E-2</c:v>
                </c:pt>
                <c:pt idx="119">
                  <c:v>4.7396000000000008E-2</c:v>
                </c:pt>
                <c:pt idx="120">
                  <c:v>2.1794000000000001E-2</c:v>
                </c:pt>
                <c:pt idx="121">
                  <c:v>1.4490000000000001E-2</c:v>
                </c:pt>
                <c:pt idx="122">
                  <c:v>4.4980000000000006E-2</c:v>
                </c:pt>
                <c:pt idx="123">
                  <c:v>2.8900000000000002E-3</c:v>
                </c:pt>
                <c:pt idx="124">
                  <c:v>1.4175999999999999E-2</c:v>
                </c:pt>
                <c:pt idx="125">
                  <c:v>3.8574000000000004E-2</c:v>
                </c:pt>
                <c:pt idx="126">
                  <c:v>3.0972E-2</c:v>
                </c:pt>
                <c:pt idx="127">
                  <c:v>1.9399999999999997E-2</c:v>
                </c:pt>
                <c:pt idx="128">
                  <c:v>4.8745000000000004E-2</c:v>
                </c:pt>
                <c:pt idx="129">
                  <c:v>1.3394E-2</c:v>
                </c:pt>
                <c:pt idx="130">
                  <c:v>2.4E-2</c:v>
                </c:pt>
                <c:pt idx="131">
                  <c:v>0</c:v>
                </c:pt>
                <c:pt idx="132">
                  <c:v>1.5395999999999998E-2</c:v>
                </c:pt>
                <c:pt idx="133">
                  <c:v>3.7393999999999997E-2</c:v>
                </c:pt>
                <c:pt idx="134">
                  <c:v>1.4592000000000003E-2</c:v>
                </c:pt>
                <c:pt idx="135">
                  <c:v>2.8590000000000004E-2</c:v>
                </c:pt>
                <c:pt idx="136">
                  <c:v>1.4587999999999999E-2</c:v>
                </c:pt>
                <c:pt idx="137">
                  <c:v>2.6986E-2</c:v>
                </c:pt>
                <c:pt idx="138">
                  <c:v>2.96E-3</c:v>
                </c:pt>
                <c:pt idx="139">
                  <c:v>4.977500000000001E-3</c:v>
                </c:pt>
                <c:pt idx="140">
                  <c:v>1.3780000000000001E-2</c:v>
                </c:pt>
                <c:pt idx="141">
                  <c:v>1.04E-2</c:v>
                </c:pt>
                <c:pt idx="142">
                  <c:v>0</c:v>
                </c:pt>
                <c:pt idx="143">
                  <c:v>3.3333333333333332E-4</c:v>
                </c:pt>
                <c:pt idx="144">
                  <c:v>0</c:v>
                </c:pt>
                <c:pt idx="145">
                  <c:v>4.9250000000000002E-2</c:v>
                </c:pt>
                <c:pt idx="146">
                  <c:v>5.1250000000000004E-2</c:v>
                </c:pt>
                <c:pt idx="147">
                  <c:v>4.2000000000000003E-2</c:v>
                </c:pt>
                <c:pt idx="148">
                  <c:v>3.5000000000000003E-2</c:v>
                </c:pt>
                <c:pt idx="149">
                  <c:v>1.7000000000000001E-2</c:v>
                </c:pt>
              </c:numCache>
            </c:numRef>
          </c:yVal>
          <c:smooth val="0"/>
          <c:extLst>
            <c:ext xmlns:c16="http://schemas.microsoft.com/office/drawing/2014/chart" uri="{C3380CC4-5D6E-409C-BE32-E72D297353CC}">
              <c16:uniqueId val="{00000000-9510-43FC-8B33-1D2786F2B071}"/>
            </c:ext>
          </c:extLst>
        </c:ser>
        <c:dLbls>
          <c:showLegendKey val="0"/>
          <c:showVal val="0"/>
          <c:showCatName val="0"/>
          <c:showSerName val="0"/>
          <c:showPercent val="0"/>
          <c:showBubbleSize val="0"/>
        </c:dLbls>
        <c:axId val="251343039"/>
        <c:axId val="251344479"/>
      </c:scatterChart>
      <c:valAx>
        <c:axId val="25134303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1344479"/>
        <c:crosses val="autoZero"/>
        <c:crossBetween val="midCat"/>
      </c:valAx>
      <c:valAx>
        <c:axId val="25134447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1343039"/>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340179</xdr:colOff>
      <xdr:row>14</xdr:row>
      <xdr:rowOff>131989</xdr:rowOff>
    </xdr:from>
    <xdr:to>
      <xdr:col>11</xdr:col>
      <xdr:colOff>517071</xdr:colOff>
      <xdr:row>29</xdr:row>
      <xdr:rowOff>17689</xdr:rowOff>
    </xdr:to>
    <xdr:graphicFrame macro="">
      <xdr:nvGraphicFramePr>
        <xdr:cNvPr id="2" name="Chart 1">
          <a:extLst>
            <a:ext uri="{FF2B5EF4-FFF2-40B4-BE49-F238E27FC236}">
              <a16:creationId xmlns:a16="http://schemas.microsoft.com/office/drawing/2014/main" id="{1D08C6E3-8DBA-9977-7B42-4B0B52F170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1549976</xdr:colOff>
      <xdr:row>113</xdr:row>
      <xdr:rowOff>152400</xdr:rowOff>
    </xdr:from>
    <xdr:to>
      <xdr:col>22</xdr:col>
      <xdr:colOff>311728</xdr:colOff>
      <xdr:row>141</xdr:row>
      <xdr:rowOff>51954</xdr:rowOff>
    </xdr:to>
    <xdr:graphicFrame macro="">
      <xdr:nvGraphicFramePr>
        <xdr:cNvPr id="3" name="Chart 2">
          <a:extLst>
            <a:ext uri="{FF2B5EF4-FFF2-40B4-BE49-F238E27FC236}">
              <a16:creationId xmlns:a16="http://schemas.microsoft.com/office/drawing/2014/main" id="{B2BF7303-FFCE-6BD3-6640-272E9D7242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S997"/>
  <sheetViews>
    <sheetView tabSelected="1" topLeftCell="A124" zoomScale="55" zoomScaleNormal="55" workbookViewId="0">
      <selection activeCell="G145" sqref="G145"/>
    </sheetView>
  </sheetViews>
  <sheetFormatPr defaultColWidth="12.5703125" defaultRowHeight="15.75" customHeight="1" x14ac:dyDescent="0.2"/>
  <cols>
    <col min="1" max="1" width="27.28515625" customWidth="1"/>
    <col min="2" max="2" width="15.42578125" customWidth="1"/>
    <col min="3" max="3" width="36.42578125" customWidth="1"/>
    <col min="4" max="5" width="53.140625" customWidth="1"/>
    <col min="6" max="6" width="28.42578125" customWidth="1"/>
    <col min="7" max="7" width="45.85546875" customWidth="1"/>
    <col min="8" max="9" width="22.140625" customWidth="1"/>
    <col min="10" max="10" width="21.42578125" customWidth="1"/>
    <col min="11" max="11" width="22.140625" customWidth="1"/>
    <col min="12" max="12" width="19.7109375" customWidth="1"/>
    <col min="13" max="13" width="24.140625" customWidth="1"/>
    <col min="14" max="15" width="21.42578125" customWidth="1"/>
    <col min="21" max="21" width="21.28515625" customWidth="1"/>
  </cols>
  <sheetData>
    <row r="1" spans="1:45" ht="12.75" x14ac:dyDescent="0.2">
      <c r="A1" s="94" t="s">
        <v>0</v>
      </c>
      <c r="B1" s="95"/>
      <c r="D1" s="1" t="s">
        <v>1</v>
      </c>
      <c r="E1" s="1"/>
      <c r="J1" s="2"/>
      <c r="Q1" s="2"/>
    </row>
    <row r="2" spans="1:45" x14ac:dyDescent="0.25">
      <c r="D2" s="1">
        <v>12</v>
      </c>
      <c r="E2" s="1"/>
      <c r="J2" s="2"/>
      <c r="P2" s="3"/>
      <c r="Q2" s="2"/>
      <c r="R2" s="3"/>
      <c r="S2" s="3"/>
      <c r="T2" s="3"/>
      <c r="U2" s="3"/>
      <c r="W2" s="3"/>
      <c r="X2" s="3"/>
      <c r="Y2" s="3"/>
      <c r="Z2" s="3"/>
      <c r="AM2" s="3"/>
      <c r="AN2" s="3"/>
      <c r="AO2" s="3"/>
      <c r="AP2" s="1"/>
      <c r="AQ2" s="1"/>
      <c r="AR2" s="1"/>
      <c r="AS2" s="1"/>
    </row>
    <row r="3" spans="1:45" ht="192" x14ac:dyDescent="0.25">
      <c r="D3" s="4" t="s">
        <v>2</v>
      </c>
      <c r="E3" s="4"/>
      <c r="F3" s="5" t="s">
        <v>3</v>
      </c>
      <c r="G3" s="6" t="s">
        <v>4</v>
      </c>
      <c r="H3" s="7"/>
      <c r="I3" s="7"/>
      <c r="J3" s="8"/>
      <c r="K3" s="9"/>
      <c r="L3" s="9"/>
      <c r="M3" s="9"/>
      <c r="N3" s="10" t="s">
        <v>5</v>
      </c>
      <c r="O3" s="1"/>
      <c r="P3" s="7"/>
      <c r="Q3" s="11"/>
      <c r="R3" s="7"/>
      <c r="S3" s="7"/>
      <c r="T3" s="7"/>
      <c r="U3" s="12" t="s">
        <v>6</v>
      </c>
      <c r="V3" s="1"/>
      <c r="W3" s="1"/>
      <c r="X3" s="1"/>
      <c r="Y3" s="1"/>
      <c r="Z3" s="1"/>
      <c r="AA3" s="7"/>
      <c r="AB3" s="7"/>
      <c r="AC3" s="7"/>
      <c r="AD3" s="7"/>
      <c r="AE3" s="7"/>
      <c r="AF3" s="7"/>
      <c r="AG3" s="7"/>
      <c r="AH3" s="7"/>
      <c r="AI3" s="7"/>
      <c r="AJ3" s="7"/>
      <c r="AK3" s="7"/>
      <c r="AL3" s="7"/>
      <c r="AM3" s="7"/>
      <c r="AN3" s="7"/>
      <c r="AO3" s="7"/>
    </row>
    <row r="4" spans="1:45" ht="26.25" x14ac:dyDescent="0.25">
      <c r="A4" s="13" t="s">
        <v>7</v>
      </c>
      <c r="B4" s="13" t="s">
        <v>8</v>
      </c>
      <c r="C4" s="14" t="s">
        <v>9</v>
      </c>
      <c r="D4" s="15" t="s">
        <v>10</v>
      </c>
      <c r="E4" s="15" t="s">
        <v>11</v>
      </c>
      <c r="F4" s="15" t="s">
        <v>12</v>
      </c>
      <c r="G4" s="16" t="s">
        <v>13</v>
      </c>
      <c r="H4" s="17" t="s">
        <v>14</v>
      </c>
      <c r="I4" s="18"/>
      <c r="J4" s="19"/>
      <c r="K4" s="20" t="s">
        <v>7</v>
      </c>
      <c r="L4" s="13" t="s">
        <v>8</v>
      </c>
      <c r="M4" s="13" t="s">
        <v>9</v>
      </c>
      <c r="N4" s="21" t="s">
        <v>15</v>
      </c>
      <c r="Q4" s="2"/>
      <c r="R4" s="13" t="s">
        <v>7</v>
      </c>
      <c r="S4" s="13" t="s">
        <v>8</v>
      </c>
      <c r="T4" s="13" t="s">
        <v>9</v>
      </c>
      <c r="U4" s="22" t="s">
        <v>16</v>
      </c>
    </row>
    <row r="5" spans="1:45" ht="15.75" customHeight="1" x14ac:dyDescent="0.25">
      <c r="A5" s="23" t="s">
        <v>17</v>
      </c>
      <c r="B5" s="23" t="s">
        <v>18</v>
      </c>
      <c r="C5" s="24"/>
      <c r="D5">
        <v>950</v>
      </c>
      <c r="E5" s="26">
        <f t="shared" ref="E5:E58" si="0">D5*$D$2</f>
        <v>11400</v>
      </c>
      <c r="F5" s="27">
        <v>10465209</v>
      </c>
      <c r="G5" s="99">
        <f t="shared" ref="G5:G58" si="1">E5/F5</f>
        <v>1.0893236819255114E-3</v>
      </c>
      <c r="H5" s="24">
        <f t="shared" ref="H5:H58" si="2">G5*1000</f>
        <v>1.0893236819255114</v>
      </c>
      <c r="I5">
        <f>G5*100000</f>
        <v>108.93236819255114</v>
      </c>
      <c r="J5" s="19"/>
      <c r="K5" s="28" t="s">
        <v>19</v>
      </c>
      <c r="L5" s="29" t="s">
        <v>20</v>
      </c>
      <c r="M5" s="9" t="s">
        <v>21</v>
      </c>
      <c r="N5" s="30">
        <v>18</v>
      </c>
      <c r="O5" s="31"/>
      <c r="Q5" s="2"/>
      <c r="R5" s="32" t="s">
        <v>22</v>
      </c>
      <c r="S5" s="33" t="s">
        <v>23</v>
      </c>
      <c r="T5" s="34" t="s">
        <v>21</v>
      </c>
      <c r="U5" s="30">
        <v>0.70760000000000001</v>
      </c>
    </row>
    <row r="6" spans="1:45" ht="15" x14ac:dyDescent="0.25">
      <c r="A6" s="23" t="s">
        <v>19</v>
      </c>
      <c r="B6" s="23" t="s">
        <v>20</v>
      </c>
      <c r="C6" s="24"/>
      <c r="D6">
        <v>1350</v>
      </c>
      <c r="E6" s="26">
        <f t="shared" si="0"/>
        <v>16200</v>
      </c>
      <c r="F6" s="27">
        <v>736007580.79999995</v>
      </c>
      <c r="G6" s="99">
        <f t="shared" si="1"/>
        <v>2.201064285559598E-5</v>
      </c>
      <c r="H6" s="24">
        <f t="shared" si="2"/>
        <v>2.201064285559598E-2</v>
      </c>
      <c r="I6">
        <f t="shared" ref="I6:I69" si="3">G6*100000</f>
        <v>2.2010642855595979</v>
      </c>
      <c r="J6" s="19"/>
      <c r="K6" s="33" t="s">
        <v>24</v>
      </c>
      <c r="L6" s="29" t="s">
        <v>25</v>
      </c>
      <c r="M6" s="9" t="s">
        <v>26</v>
      </c>
      <c r="N6" s="30">
        <v>26</v>
      </c>
      <c r="O6" s="31"/>
      <c r="Q6" s="2"/>
      <c r="R6" s="32" t="s">
        <v>27</v>
      </c>
      <c r="S6" s="33" t="s">
        <v>28</v>
      </c>
      <c r="T6" s="9" t="s">
        <v>29</v>
      </c>
      <c r="U6" s="30">
        <v>0.51100000000000001</v>
      </c>
    </row>
    <row r="7" spans="1:45" x14ac:dyDescent="0.25">
      <c r="A7" s="35" t="s">
        <v>30</v>
      </c>
      <c r="B7" s="35" t="s">
        <v>31</v>
      </c>
      <c r="C7" s="24"/>
      <c r="D7">
        <v>2650</v>
      </c>
      <c r="E7" s="26">
        <f t="shared" si="0"/>
        <v>31800</v>
      </c>
      <c r="F7" s="27">
        <v>1305557183</v>
      </c>
      <c r="G7" s="99">
        <f t="shared" si="1"/>
        <v>2.435741644569543E-5</v>
      </c>
      <c r="H7" s="24">
        <f t="shared" si="2"/>
        <v>2.4357416445695432E-2</v>
      </c>
      <c r="I7">
        <f t="shared" si="3"/>
        <v>2.4357416445695432</v>
      </c>
      <c r="J7" s="19"/>
      <c r="K7" s="33" t="s">
        <v>32</v>
      </c>
      <c r="L7" s="29" t="s">
        <v>33</v>
      </c>
      <c r="M7" s="9" t="s">
        <v>34</v>
      </c>
      <c r="N7" s="30">
        <v>7</v>
      </c>
      <c r="O7" s="31"/>
      <c r="Q7" s="2"/>
      <c r="R7" s="32" t="s">
        <v>35</v>
      </c>
      <c r="S7" s="33" t="s">
        <v>36</v>
      </c>
      <c r="T7" s="9" t="s">
        <v>21</v>
      </c>
      <c r="U7" s="30">
        <v>0.32199999999999995</v>
      </c>
    </row>
    <row r="8" spans="1:45" ht="15" x14ac:dyDescent="0.25">
      <c r="A8" s="23" t="s">
        <v>24</v>
      </c>
      <c r="B8" s="23" t="s">
        <v>25</v>
      </c>
      <c r="C8" s="24"/>
      <c r="D8">
        <v>2500</v>
      </c>
      <c r="E8" s="26">
        <f t="shared" si="0"/>
        <v>30000</v>
      </c>
      <c r="F8" s="27">
        <v>223031750.30000001</v>
      </c>
      <c r="G8" s="99">
        <f t="shared" si="1"/>
        <v>1.345099967141315E-4</v>
      </c>
      <c r="H8" s="24">
        <f t="shared" si="2"/>
        <v>0.1345099967141315</v>
      </c>
      <c r="I8">
        <f t="shared" si="3"/>
        <v>13.45099967141315</v>
      </c>
      <c r="J8" s="19"/>
      <c r="K8" s="36" t="s">
        <v>37</v>
      </c>
      <c r="L8" s="37" t="s">
        <v>38</v>
      </c>
      <c r="M8" s="38" t="s">
        <v>26</v>
      </c>
      <c r="N8" s="30">
        <v>36</v>
      </c>
      <c r="O8" s="31"/>
      <c r="Q8" s="2"/>
      <c r="R8" s="32" t="s">
        <v>39</v>
      </c>
      <c r="S8" s="33" t="s">
        <v>40</v>
      </c>
      <c r="T8" s="9" t="s">
        <v>41</v>
      </c>
      <c r="U8" s="30">
        <v>0.55940000000000001</v>
      </c>
    </row>
    <row r="9" spans="1:45" ht="15" x14ac:dyDescent="0.25">
      <c r="A9" s="23" t="s">
        <v>37</v>
      </c>
      <c r="B9" s="23" t="s">
        <v>38</v>
      </c>
      <c r="C9" s="24"/>
      <c r="D9">
        <v>1050</v>
      </c>
      <c r="E9" s="26">
        <f t="shared" si="0"/>
        <v>12600</v>
      </c>
      <c r="F9" s="27">
        <v>7358183.6900000004</v>
      </c>
      <c r="G9" s="99">
        <f t="shared" si="1"/>
        <v>1.7123791047950856E-3</v>
      </c>
      <c r="H9" s="24">
        <f t="shared" si="2"/>
        <v>1.7123791047950856</v>
      </c>
      <c r="I9">
        <f t="shared" si="3"/>
        <v>171.23791047950857</v>
      </c>
      <c r="J9" s="19"/>
      <c r="K9" s="33" t="s">
        <v>30</v>
      </c>
      <c r="L9" s="29" t="s">
        <v>31</v>
      </c>
      <c r="M9" s="9" t="s">
        <v>29</v>
      </c>
      <c r="N9" s="30">
        <v>10</v>
      </c>
      <c r="O9" s="31"/>
      <c r="Q9" s="2"/>
      <c r="R9" s="32" t="s">
        <v>42</v>
      </c>
      <c r="S9" s="33" t="s">
        <v>43</v>
      </c>
      <c r="T9" s="9" t="s">
        <v>21</v>
      </c>
      <c r="U9" s="30">
        <v>0.68640000000000001</v>
      </c>
    </row>
    <row r="10" spans="1:45" ht="15" x14ac:dyDescent="0.25">
      <c r="A10" s="23" t="s">
        <v>44</v>
      </c>
      <c r="B10" s="23" t="s">
        <v>45</v>
      </c>
      <c r="C10" s="24"/>
      <c r="D10">
        <v>7250</v>
      </c>
      <c r="E10" s="26">
        <f t="shared" si="0"/>
        <v>87000</v>
      </c>
      <c r="F10" s="27">
        <v>957515200</v>
      </c>
      <c r="G10" s="99">
        <f t="shared" si="1"/>
        <v>9.0860176423308994E-5</v>
      </c>
      <c r="H10" s="24">
        <f t="shared" si="2"/>
        <v>9.0860176423309E-2</v>
      </c>
      <c r="I10">
        <f t="shared" si="3"/>
        <v>9.0860176423308996</v>
      </c>
      <c r="J10" s="19"/>
      <c r="K10" s="33" t="s">
        <v>46</v>
      </c>
      <c r="L10" s="29" t="s">
        <v>47</v>
      </c>
      <c r="M10" s="9" t="s">
        <v>48</v>
      </c>
      <c r="N10" s="30">
        <v>18</v>
      </c>
      <c r="O10" s="31"/>
      <c r="Q10" s="2"/>
      <c r="R10" s="32" t="s">
        <v>49</v>
      </c>
      <c r="S10" s="33" t="s">
        <v>50</v>
      </c>
      <c r="T10" s="9" t="s">
        <v>51</v>
      </c>
      <c r="U10" s="30">
        <v>0.54120000000000001</v>
      </c>
    </row>
    <row r="11" spans="1:45" ht="15" x14ac:dyDescent="0.25">
      <c r="A11" s="23" t="s">
        <v>46</v>
      </c>
      <c r="B11" s="23" t="s">
        <v>47</v>
      </c>
      <c r="C11" s="24"/>
      <c r="D11">
        <v>11800</v>
      </c>
      <c r="E11" s="26">
        <f t="shared" si="0"/>
        <v>141600</v>
      </c>
      <c r="F11" s="27">
        <v>3948997008</v>
      </c>
      <c r="G11" s="99">
        <f t="shared" si="1"/>
        <v>3.5857206200243342E-5</v>
      </c>
      <c r="H11" s="24">
        <f t="shared" si="2"/>
        <v>3.5857206200243338E-2</v>
      </c>
      <c r="I11">
        <f t="shared" si="3"/>
        <v>3.5857206200243343</v>
      </c>
      <c r="J11" s="19"/>
      <c r="K11" s="33" t="s">
        <v>52</v>
      </c>
      <c r="L11" s="29" t="s">
        <v>53</v>
      </c>
      <c r="M11" s="9" t="s">
        <v>34</v>
      </c>
      <c r="N11" s="30">
        <v>17</v>
      </c>
      <c r="O11" s="31"/>
      <c r="Q11" s="2"/>
      <c r="R11" s="32" t="s">
        <v>54</v>
      </c>
      <c r="S11" s="33" t="s">
        <v>55</v>
      </c>
      <c r="T11" s="9" t="s">
        <v>51</v>
      </c>
      <c r="U11" s="30">
        <v>0.43360000000000004</v>
      </c>
    </row>
    <row r="12" spans="1:45" ht="15" x14ac:dyDescent="0.25">
      <c r="A12" s="23" t="s">
        <v>52</v>
      </c>
      <c r="B12" s="23" t="s">
        <v>53</v>
      </c>
      <c r="C12" s="24"/>
      <c r="D12">
        <v>1550</v>
      </c>
      <c r="E12" s="26">
        <f t="shared" si="0"/>
        <v>18600</v>
      </c>
      <c r="F12" s="27">
        <v>232873216.30000001</v>
      </c>
      <c r="G12" s="99">
        <f t="shared" si="1"/>
        <v>7.9871787299224927E-5</v>
      </c>
      <c r="H12" s="24">
        <f t="shared" si="2"/>
        <v>7.9871787299224922E-2</v>
      </c>
      <c r="I12">
        <f t="shared" si="3"/>
        <v>7.9871787299224923</v>
      </c>
      <c r="J12" s="19"/>
      <c r="K12" s="36" t="s">
        <v>17</v>
      </c>
      <c r="L12" s="37" t="s">
        <v>18</v>
      </c>
      <c r="M12" s="37" t="s">
        <v>48</v>
      </c>
      <c r="N12" s="30">
        <v>24</v>
      </c>
      <c r="O12" s="31"/>
      <c r="Q12" s="2"/>
      <c r="R12" s="32" t="s">
        <v>56</v>
      </c>
      <c r="S12" s="33" t="s">
        <v>57</v>
      </c>
      <c r="T12" s="29" t="s">
        <v>21</v>
      </c>
      <c r="U12" s="39">
        <v>0.34560000000000002</v>
      </c>
    </row>
    <row r="13" spans="1:45" ht="15" x14ac:dyDescent="0.25">
      <c r="A13" s="23" t="s">
        <v>58</v>
      </c>
      <c r="B13" s="23" t="s">
        <v>59</v>
      </c>
      <c r="C13" s="24"/>
      <c r="D13">
        <v>15250</v>
      </c>
      <c r="E13" s="26">
        <f t="shared" si="0"/>
        <v>183000</v>
      </c>
      <c r="F13" s="27">
        <v>2439821326</v>
      </c>
      <c r="G13" s="99">
        <f t="shared" si="1"/>
        <v>7.5005492430883035E-5</v>
      </c>
      <c r="H13" s="24">
        <f t="shared" si="2"/>
        <v>7.5005492430883031E-2</v>
      </c>
      <c r="I13">
        <f t="shared" si="3"/>
        <v>7.5005492430883036</v>
      </c>
      <c r="J13" s="19"/>
      <c r="K13" s="33" t="s">
        <v>58</v>
      </c>
      <c r="L13" s="29" t="s">
        <v>59</v>
      </c>
      <c r="M13" s="29" t="s">
        <v>21</v>
      </c>
      <c r="N13" s="30">
        <v>28</v>
      </c>
      <c r="O13" s="31"/>
      <c r="Q13" s="2"/>
      <c r="R13" s="32" t="s">
        <v>60</v>
      </c>
      <c r="S13" s="33" t="s">
        <v>61</v>
      </c>
      <c r="T13" s="29" t="s">
        <v>21</v>
      </c>
      <c r="U13" s="39">
        <v>0.32897999999999999</v>
      </c>
    </row>
    <row r="14" spans="1:45" ht="15" x14ac:dyDescent="0.25">
      <c r="A14" s="23" t="s">
        <v>62</v>
      </c>
      <c r="B14" s="23" t="s">
        <v>63</v>
      </c>
      <c r="C14" s="24"/>
      <c r="D14">
        <v>9650</v>
      </c>
      <c r="E14" s="26">
        <f t="shared" si="0"/>
        <v>115800</v>
      </c>
      <c r="F14" s="27">
        <v>828672731.79999995</v>
      </c>
      <c r="G14" s="99">
        <f t="shared" si="1"/>
        <v>1.3974153553775716E-4</v>
      </c>
      <c r="H14" s="24">
        <f t="shared" si="2"/>
        <v>0.13974153553775714</v>
      </c>
      <c r="I14">
        <f t="shared" si="3"/>
        <v>13.974153553775716</v>
      </c>
      <c r="J14" s="19"/>
      <c r="K14" s="33" t="s">
        <v>62</v>
      </c>
      <c r="L14" s="29" t="s">
        <v>63</v>
      </c>
      <c r="M14" s="29" t="s">
        <v>26</v>
      </c>
      <c r="N14" s="30">
        <v>43</v>
      </c>
      <c r="O14" s="31"/>
      <c r="Q14" s="2"/>
      <c r="R14" s="32" t="s">
        <v>64</v>
      </c>
      <c r="S14" s="33" t="s">
        <v>65</v>
      </c>
      <c r="T14" s="29" t="s">
        <v>48</v>
      </c>
      <c r="U14" s="39">
        <v>0.31359999999999999</v>
      </c>
    </row>
    <row r="15" spans="1:45" ht="15" x14ac:dyDescent="0.25">
      <c r="A15" s="23" t="s">
        <v>66</v>
      </c>
      <c r="B15" s="23" t="s">
        <v>67</v>
      </c>
      <c r="C15" s="24"/>
      <c r="D15">
        <v>3150</v>
      </c>
      <c r="E15" s="26">
        <f t="shared" si="0"/>
        <v>37800</v>
      </c>
      <c r="F15" s="27">
        <v>871846500</v>
      </c>
      <c r="G15" s="99">
        <f t="shared" si="1"/>
        <v>4.3356255946430936E-5</v>
      </c>
      <c r="H15" s="24">
        <f t="shared" si="2"/>
        <v>4.3356255946430937E-2</v>
      </c>
      <c r="I15">
        <f t="shared" si="3"/>
        <v>4.3356255946430933</v>
      </c>
      <c r="J15" s="19"/>
      <c r="K15" s="33" t="s">
        <v>66</v>
      </c>
      <c r="L15" s="29" t="s">
        <v>67</v>
      </c>
      <c r="M15" s="29" t="s">
        <v>34</v>
      </c>
      <c r="N15" s="30">
        <v>12</v>
      </c>
      <c r="O15" s="31"/>
      <c r="Q15" s="2"/>
      <c r="R15" s="32" t="s">
        <v>68</v>
      </c>
      <c r="S15" s="33" t="s">
        <v>69</v>
      </c>
      <c r="T15" s="29" t="s">
        <v>34</v>
      </c>
      <c r="U15" s="39">
        <v>0.26138</v>
      </c>
    </row>
    <row r="16" spans="1:45" ht="15" x14ac:dyDescent="0.25">
      <c r="A16" s="23" t="s">
        <v>70</v>
      </c>
      <c r="B16" s="23" t="s">
        <v>71</v>
      </c>
      <c r="C16" s="24"/>
      <c r="D16">
        <v>10150</v>
      </c>
      <c r="E16" s="26">
        <f t="shared" si="0"/>
        <v>121800</v>
      </c>
      <c r="F16" s="27">
        <v>1075067972</v>
      </c>
      <c r="G16" s="99">
        <f t="shared" si="1"/>
        <v>1.1329516195465267E-4</v>
      </c>
      <c r="H16" s="24">
        <f t="shared" si="2"/>
        <v>0.11329516195465267</v>
      </c>
      <c r="I16">
        <f t="shared" si="3"/>
        <v>11.329516195465267</v>
      </c>
      <c r="J16" s="19"/>
      <c r="K16" s="33" t="s">
        <v>72</v>
      </c>
      <c r="L16" s="29" t="s">
        <v>73</v>
      </c>
      <c r="M16" s="29" t="s">
        <v>48</v>
      </c>
      <c r="N16" s="30">
        <v>46</v>
      </c>
      <c r="O16" s="31"/>
      <c r="Q16" s="2"/>
      <c r="R16" s="32" t="s">
        <v>74</v>
      </c>
      <c r="S16" s="33" t="s">
        <v>75</v>
      </c>
      <c r="T16" s="29" t="s">
        <v>26</v>
      </c>
      <c r="U16" s="39">
        <v>0.3014</v>
      </c>
    </row>
    <row r="17" spans="1:21" ht="15" x14ac:dyDescent="0.25">
      <c r="A17" s="23" t="s">
        <v>76</v>
      </c>
      <c r="B17" s="23" t="s">
        <v>77</v>
      </c>
      <c r="C17" s="24"/>
      <c r="D17">
        <v>1550</v>
      </c>
      <c r="E17" s="26">
        <f t="shared" si="0"/>
        <v>18600</v>
      </c>
      <c r="F17" s="27">
        <v>412353924.10000002</v>
      </c>
      <c r="G17" s="99">
        <f t="shared" si="1"/>
        <v>4.5106882493227615E-5</v>
      </c>
      <c r="H17" s="24">
        <f t="shared" si="2"/>
        <v>4.5106882493227612E-2</v>
      </c>
      <c r="I17">
        <f t="shared" si="3"/>
        <v>4.5106882493227616</v>
      </c>
      <c r="J17" s="19"/>
      <c r="K17" s="33" t="s">
        <v>78</v>
      </c>
      <c r="L17" s="29" t="s">
        <v>79</v>
      </c>
      <c r="M17" s="29" t="s">
        <v>34</v>
      </c>
      <c r="N17" s="30">
        <v>18</v>
      </c>
      <c r="O17" s="31"/>
      <c r="Q17" s="2"/>
      <c r="R17" s="32" t="s">
        <v>80</v>
      </c>
      <c r="S17" s="33" t="s">
        <v>81</v>
      </c>
      <c r="T17" s="29" t="s">
        <v>48</v>
      </c>
      <c r="U17" s="39">
        <v>0.31824999999999998</v>
      </c>
    </row>
    <row r="18" spans="1:21" ht="15" x14ac:dyDescent="0.25">
      <c r="A18" s="23" t="s">
        <v>82</v>
      </c>
      <c r="B18" s="23" t="s">
        <v>83</v>
      </c>
      <c r="C18" s="24"/>
      <c r="D18">
        <v>1250</v>
      </c>
      <c r="E18" s="26">
        <f t="shared" si="0"/>
        <v>15000</v>
      </c>
      <c r="F18" s="27">
        <v>398421831.69999999</v>
      </c>
      <c r="G18" s="99">
        <f t="shared" si="1"/>
        <v>3.7648539328272962E-5</v>
      </c>
      <c r="H18" s="24">
        <f t="shared" si="2"/>
        <v>3.7648539328272959E-2</v>
      </c>
      <c r="I18">
        <f t="shared" si="3"/>
        <v>3.7648539328272963</v>
      </c>
      <c r="J18" s="19"/>
      <c r="K18" s="33" t="s">
        <v>84</v>
      </c>
      <c r="L18" s="29" t="s">
        <v>85</v>
      </c>
      <c r="M18" s="29" t="s">
        <v>21</v>
      </c>
      <c r="N18" s="30">
        <v>12</v>
      </c>
      <c r="O18" s="31"/>
      <c r="Q18" s="2"/>
      <c r="R18" s="32" t="s">
        <v>86</v>
      </c>
      <c r="S18" s="33" t="s">
        <v>87</v>
      </c>
      <c r="T18" s="29" t="s">
        <v>48</v>
      </c>
      <c r="U18" s="39">
        <v>0.17299999999999999</v>
      </c>
    </row>
    <row r="19" spans="1:21" ht="15" x14ac:dyDescent="0.25">
      <c r="A19" s="23" t="s">
        <v>84</v>
      </c>
      <c r="B19" s="23" t="s">
        <v>85</v>
      </c>
      <c r="C19" s="24"/>
      <c r="D19">
        <v>5400</v>
      </c>
      <c r="E19" s="26">
        <f t="shared" si="0"/>
        <v>64800</v>
      </c>
      <c r="F19" s="27">
        <v>6524846685</v>
      </c>
      <c r="G19" s="99">
        <f t="shared" si="1"/>
        <v>9.9312678333069518E-6</v>
      </c>
      <c r="H19" s="24">
        <f t="shared" si="2"/>
        <v>9.9312678333069518E-3</v>
      </c>
      <c r="I19">
        <f t="shared" si="3"/>
        <v>0.99312678333069515</v>
      </c>
      <c r="J19" s="19"/>
      <c r="K19" s="33" t="s">
        <v>88</v>
      </c>
      <c r="L19" s="29" t="s">
        <v>89</v>
      </c>
      <c r="M19" s="29" t="s">
        <v>51</v>
      </c>
      <c r="N19" s="30">
        <v>13</v>
      </c>
      <c r="O19" s="31"/>
      <c r="Q19" s="2"/>
      <c r="R19" s="32" t="s">
        <v>46</v>
      </c>
      <c r="S19" s="33" t="s">
        <v>47</v>
      </c>
      <c r="T19" s="29" t="s">
        <v>48</v>
      </c>
      <c r="U19" s="39">
        <v>0.24720000000000003</v>
      </c>
    </row>
    <row r="20" spans="1:21" ht="15" x14ac:dyDescent="0.25">
      <c r="A20" s="23" t="s">
        <v>90</v>
      </c>
      <c r="B20" s="23" t="s">
        <v>91</v>
      </c>
      <c r="C20" s="24"/>
      <c r="D20">
        <v>5450</v>
      </c>
      <c r="E20" s="26">
        <f t="shared" si="0"/>
        <v>65400</v>
      </c>
      <c r="F20" s="27">
        <v>517697344.5</v>
      </c>
      <c r="G20" s="99">
        <f t="shared" si="1"/>
        <v>1.2632863717538346E-4</v>
      </c>
      <c r="H20" s="24">
        <f t="shared" si="2"/>
        <v>0.12632863717538345</v>
      </c>
      <c r="I20">
        <f t="shared" si="3"/>
        <v>12.632863717538346</v>
      </c>
      <c r="J20" s="19"/>
      <c r="K20" s="33" t="s">
        <v>70</v>
      </c>
      <c r="L20" s="29" t="s">
        <v>71</v>
      </c>
      <c r="M20" s="29" t="s">
        <v>26</v>
      </c>
      <c r="N20" s="30">
        <v>26</v>
      </c>
      <c r="O20" s="31"/>
      <c r="Q20" s="2"/>
      <c r="R20" s="32" t="s">
        <v>92</v>
      </c>
      <c r="S20" s="33" t="s">
        <v>93</v>
      </c>
      <c r="T20" s="29" t="s">
        <v>21</v>
      </c>
      <c r="U20" s="39">
        <v>0.33179999999999998</v>
      </c>
    </row>
    <row r="21" spans="1:21" ht="15" x14ac:dyDescent="0.25">
      <c r="A21" s="23" t="s">
        <v>78</v>
      </c>
      <c r="B21" s="23" t="s">
        <v>79</v>
      </c>
      <c r="C21" s="24"/>
      <c r="D21">
        <v>1700</v>
      </c>
      <c r="E21" s="26">
        <f t="shared" si="0"/>
        <v>20400</v>
      </c>
      <c r="F21" s="27">
        <v>150436500</v>
      </c>
      <c r="G21" s="99">
        <f t="shared" si="1"/>
        <v>1.3560538831998884E-4</v>
      </c>
      <c r="H21" s="24">
        <f t="shared" si="2"/>
        <v>0.13560538831998883</v>
      </c>
      <c r="I21">
        <f t="shared" si="3"/>
        <v>13.560538831998883</v>
      </c>
      <c r="J21" s="19"/>
      <c r="K21" s="33" t="s">
        <v>94</v>
      </c>
      <c r="L21" s="29" t="s">
        <v>95</v>
      </c>
      <c r="M21" s="29" t="s">
        <v>48</v>
      </c>
      <c r="N21" s="30">
        <v>11</v>
      </c>
      <c r="O21" s="31"/>
      <c r="Q21" s="2"/>
      <c r="R21" s="32" t="s">
        <v>96</v>
      </c>
      <c r="S21" s="33" t="s">
        <v>97</v>
      </c>
      <c r="T21" s="29" t="s">
        <v>21</v>
      </c>
      <c r="U21" s="39">
        <v>0.12859999999999999</v>
      </c>
    </row>
    <row r="22" spans="1:21" ht="15" x14ac:dyDescent="0.25">
      <c r="A22" s="23" t="s">
        <v>98</v>
      </c>
      <c r="B22" s="23" t="s">
        <v>73</v>
      </c>
      <c r="C22" s="24"/>
      <c r="D22">
        <v>750</v>
      </c>
      <c r="E22" s="26">
        <f t="shared" si="0"/>
        <v>9000</v>
      </c>
      <c r="F22" s="27">
        <v>37166588.18</v>
      </c>
      <c r="G22" s="99">
        <f t="shared" si="1"/>
        <v>2.4215297773399227E-4</v>
      </c>
      <c r="H22" s="24">
        <f t="shared" si="2"/>
        <v>0.24215297773399228</v>
      </c>
      <c r="I22">
        <f t="shared" si="3"/>
        <v>24.215297773399229</v>
      </c>
      <c r="J22" s="19"/>
      <c r="K22" s="33" t="s">
        <v>76</v>
      </c>
      <c r="L22" s="29" t="s">
        <v>77</v>
      </c>
      <c r="M22" s="29" t="s">
        <v>29</v>
      </c>
      <c r="N22" s="30">
        <v>41</v>
      </c>
      <c r="O22" s="31"/>
      <c r="Q22" s="2"/>
      <c r="R22" s="32" t="s">
        <v>99</v>
      </c>
      <c r="S22" s="33" t="s">
        <v>100</v>
      </c>
      <c r="T22" s="29" t="s">
        <v>41</v>
      </c>
      <c r="U22" s="39">
        <v>0.21339999999999998</v>
      </c>
    </row>
    <row r="23" spans="1:21" ht="15" x14ac:dyDescent="0.25">
      <c r="A23" s="23" t="s">
        <v>101</v>
      </c>
      <c r="B23" s="23" t="s">
        <v>102</v>
      </c>
      <c r="C23" s="24"/>
      <c r="D23">
        <v>2600</v>
      </c>
      <c r="E23" s="26">
        <f t="shared" si="0"/>
        <v>31200</v>
      </c>
      <c r="F23" s="27">
        <v>245562231.09999999</v>
      </c>
      <c r="G23" s="99">
        <f t="shared" si="1"/>
        <v>1.2705536946882708E-4</v>
      </c>
      <c r="H23" s="24">
        <f t="shared" si="2"/>
        <v>0.12705536946882709</v>
      </c>
      <c r="I23">
        <f t="shared" si="3"/>
        <v>12.705536946882708</v>
      </c>
      <c r="J23" s="19"/>
      <c r="K23" s="33" t="s">
        <v>103</v>
      </c>
      <c r="L23" s="29" t="s">
        <v>104</v>
      </c>
      <c r="M23" s="29" t="s">
        <v>48</v>
      </c>
      <c r="N23" s="30">
        <v>7</v>
      </c>
      <c r="O23" s="31"/>
      <c r="Q23" s="2"/>
      <c r="R23" s="32" t="s">
        <v>105</v>
      </c>
      <c r="S23" s="33" t="s">
        <v>106</v>
      </c>
      <c r="T23" s="29" t="s">
        <v>107</v>
      </c>
      <c r="U23" s="39">
        <v>0.17080000000000001</v>
      </c>
    </row>
    <row r="24" spans="1:21" ht="15" x14ac:dyDescent="0.25">
      <c r="A24" s="23" t="s">
        <v>88</v>
      </c>
      <c r="B24" s="23" t="s">
        <v>89</v>
      </c>
      <c r="C24" s="24"/>
      <c r="D24">
        <v>4650</v>
      </c>
      <c r="E24" s="26">
        <f t="shared" si="0"/>
        <v>55800</v>
      </c>
      <c r="F24" s="27">
        <v>808286726.5</v>
      </c>
      <c r="G24" s="99">
        <f t="shared" si="1"/>
        <v>6.9034908245520964E-5</v>
      </c>
      <c r="H24" s="24">
        <f t="shared" si="2"/>
        <v>6.9034908245520971E-2</v>
      </c>
      <c r="I24">
        <f t="shared" si="3"/>
        <v>6.9034908245520965</v>
      </c>
      <c r="J24" s="19"/>
      <c r="K24" s="33" t="s">
        <v>101</v>
      </c>
      <c r="L24" s="29" t="s">
        <v>102</v>
      </c>
      <c r="M24" s="29" t="s">
        <v>26</v>
      </c>
      <c r="N24" s="30">
        <v>12</v>
      </c>
      <c r="O24" s="31"/>
      <c r="Q24" s="2"/>
      <c r="R24" s="32" t="s">
        <v>108</v>
      </c>
      <c r="S24" s="33" t="s">
        <v>109</v>
      </c>
      <c r="T24" s="29" t="s">
        <v>107</v>
      </c>
      <c r="U24" s="39">
        <v>0.37278</v>
      </c>
    </row>
    <row r="25" spans="1:21" ht="15" x14ac:dyDescent="0.25">
      <c r="A25" s="23" t="s">
        <v>94</v>
      </c>
      <c r="B25" s="23" t="s">
        <v>95</v>
      </c>
      <c r="C25" s="24"/>
      <c r="D25">
        <v>1050</v>
      </c>
      <c r="E25" s="26">
        <f t="shared" si="0"/>
        <v>12600</v>
      </c>
      <c r="F25" s="27">
        <v>25705317.850000001</v>
      </c>
      <c r="G25" s="99">
        <f t="shared" si="1"/>
        <v>4.9017094725401335E-4</v>
      </c>
      <c r="H25" s="24">
        <f t="shared" si="2"/>
        <v>0.49017094725401333</v>
      </c>
      <c r="I25">
        <f t="shared" si="3"/>
        <v>49.017094725401336</v>
      </c>
      <c r="J25" s="19"/>
      <c r="K25" s="33" t="s">
        <v>110</v>
      </c>
      <c r="L25" s="29" t="s">
        <v>111</v>
      </c>
      <c r="M25" s="29" t="s">
        <v>29</v>
      </c>
      <c r="N25" s="30">
        <v>32</v>
      </c>
      <c r="O25" s="31"/>
      <c r="Q25" s="2"/>
      <c r="R25" s="32" t="s">
        <v>112</v>
      </c>
      <c r="S25" s="33" t="s">
        <v>113</v>
      </c>
      <c r="T25" s="29" t="s">
        <v>26</v>
      </c>
      <c r="U25" s="39">
        <v>0.17480000000000001</v>
      </c>
    </row>
    <row r="26" spans="1:21" ht="15" x14ac:dyDescent="0.25">
      <c r="A26" s="23" t="s">
        <v>103</v>
      </c>
      <c r="B26" s="23" t="s">
        <v>104</v>
      </c>
      <c r="C26" s="24"/>
      <c r="D26">
        <v>3800</v>
      </c>
      <c r="E26" s="26">
        <f t="shared" si="0"/>
        <v>45600</v>
      </c>
      <c r="F26" s="27">
        <v>787595975.70000005</v>
      </c>
      <c r="G26" s="99">
        <f t="shared" si="1"/>
        <v>5.789770568529328E-5</v>
      </c>
      <c r="H26" s="24">
        <f t="shared" si="2"/>
        <v>5.7897705685293281E-2</v>
      </c>
      <c r="I26">
        <f t="shared" si="3"/>
        <v>5.7897705685293284</v>
      </c>
      <c r="J26" s="19"/>
      <c r="K26" s="33" t="s">
        <v>64</v>
      </c>
      <c r="L26" s="29" t="s">
        <v>65</v>
      </c>
      <c r="M26" s="29" t="s">
        <v>48</v>
      </c>
      <c r="N26" s="30">
        <v>25</v>
      </c>
      <c r="O26" s="31"/>
      <c r="Q26" s="2"/>
      <c r="R26" s="32" t="s">
        <v>114</v>
      </c>
      <c r="S26" s="33" t="s">
        <v>115</v>
      </c>
      <c r="T26" s="29" t="s">
        <v>26</v>
      </c>
      <c r="U26" s="39">
        <v>0.189</v>
      </c>
    </row>
    <row r="27" spans="1:21" ht="15" x14ac:dyDescent="0.25">
      <c r="A27" s="23" t="s">
        <v>64</v>
      </c>
      <c r="B27" s="23" t="s">
        <v>65</v>
      </c>
      <c r="C27" s="24"/>
      <c r="D27">
        <v>34450</v>
      </c>
      <c r="E27" s="26">
        <f t="shared" si="0"/>
        <v>413400</v>
      </c>
      <c r="F27" s="27">
        <v>16908592268</v>
      </c>
      <c r="G27" s="99">
        <f t="shared" si="1"/>
        <v>2.4449108089404431E-5</v>
      </c>
      <c r="H27" s="24">
        <f t="shared" si="2"/>
        <v>2.4449108089404429E-2</v>
      </c>
      <c r="I27">
        <f t="shared" si="3"/>
        <v>2.4449108089404432</v>
      </c>
      <c r="J27" s="19"/>
      <c r="K27" s="33" t="s">
        <v>90</v>
      </c>
      <c r="L27" s="29" t="s">
        <v>91</v>
      </c>
      <c r="M27" s="29" t="s">
        <v>51</v>
      </c>
      <c r="N27" s="30">
        <v>23</v>
      </c>
      <c r="O27" s="31"/>
      <c r="Q27" s="2"/>
      <c r="R27" s="32" t="s">
        <v>116</v>
      </c>
      <c r="S27" s="33" t="s">
        <v>117</v>
      </c>
      <c r="T27" s="29" t="s">
        <v>107</v>
      </c>
      <c r="U27" s="39">
        <v>0.13</v>
      </c>
    </row>
    <row r="28" spans="1:21" ht="15" x14ac:dyDescent="0.25">
      <c r="A28" s="23" t="s">
        <v>110</v>
      </c>
      <c r="B28" s="23" t="s">
        <v>111</v>
      </c>
      <c r="C28" s="24"/>
      <c r="D28">
        <v>800</v>
      </c>
      <c r="E28" s="26">
        <f t="shared" si="0"/>
        <v>9600</v>
      </c>
      <c r="F28" s="27">
        <v>180681539.09999999</v>
      </c>
      <c r="G28" s="99">
        <f t="shared" si="1"/>
        <v>5.3132157539829149E-5</v>
      </c>
      <c r="H28" s="24">
        <f t="shared" si="2"/>
        <v>5.3132157539829146E-2</v>
      </c>
      <c r="I28">
        <f t="shared" si="3"/>
        <v>5.3132157539829148</v>
      </c>
      <c r="J28" s="19"/>
      <c r="K28" s="33" t="s">
        <v>82</v>
      </c>
      <c r="L28" s="29" t="s">
        <v>83</v>
      </c>
      <c r="M28" s="29" t="s">
        <v>29</v>
      </c>
      <c r="N28" s="30">
        <v>18</v>
      </c>
      <c r="O28" s="31"/>
      <c r="Q28" s="2"/>
      <c r="R28" s="32" t="s">
        <v>118</v>
      </c>
      <c r="S28" s="33" t="s">
        <v>119</v>
      </c>
      <c r="T28" s="29" t="s">
        <v>51</v>
      </c>
      <c r="U28" s="39">
        <v>0.16960000000000003</v>
      </c>
    </row>
    <row r="29" spans="1:21" ht="15" x14ac:dyDescent="0.25">
      <c r="A29" s="23" t="s">
        <v>99</v>
      </c>
      <c r="B29" s="23" t="s">
        <v>100</v>
      </c>
      <c r="C29" s="24"/>
      <c r="D29">
        <v>27350</v>
      </c>
      <c r="E29" s="26">
        <f t="shared" si="0"/>
        <v>328200</v>
      </c>
      <c r="F29" s="27">
        <v>3567461920</v>
      </c>
      <c r="G29" s="99">
        <f t="shared" si="1"/>
        <v>9.1998178918192906E-5</v>
      </c>
      <c r="H29" s="24">
        <f t="shared" si="2"/>
        <v>9.199817891819291E-2</v>
      </c>
      <c r="I29">
        <f t="shared" si="3"/>
        <v>9.1998178918192899</v>
      </c>
      <c r="J29" s="19"/>
      <c r="K29" s="33" t="s">
        <v>96</v>
      </c>
      <c r="L29" s="29" t="s">
        <v>97</v>
      </c>
      <c r="M29" s="29" t="s">
        <v>21</v>
      </c>
      <c r="N29" s="30">
        <v>16</v>
      </c>
      <c r="O29" s="31"/>
      <c r="Q29" s="2"/>
      <c r="R29" s="32" t="s">
        <v>120</v>
      </c>
      <c r="S29" s="33" t="s">
        <v>121</v>
      </c>
      <c r="T29" s="29" t="s">
        <v>26</v>
      </c>
      <c r="U29" s="39">
        <v>0.15240000000000004</v>
      </c>
    </row>
    <row r="30" spans="1:21" ht="15" x14ac:dyDescent="0.25">
      <c r="A30" s="23" t="s">
        <v>122</v>
      </c>
      <c r="B30" s="23" t="s">
        <v>123</v>
      </c>
      <c r="C30" s="24"/>
      <c r="D30">
        <v>10650</v>
      </c>
      <c r="E30" s="26">
        <f t="shared" si="0"/>
        <v>127800</v>
      </c>
      <c r="F30" s="27">
        <v>831888238.5</v>
      </c>
      <c r="G30" s="99">
        <f t="shared" si="1"/>
        <v>1.5362640567011696E-4</v>
      </c>
      <c r="H30" s="24">
        <f t="shared" si="2"/>
        <v>0.15362640567011696</v>
      </c>
      <c r="I30">
        <f t="shared" si="3"/>
        <v>15.362640567011695</v>
      </c>
      <c r="J30" s="19"/>
      <c r="K30" s="33" t="s">
        <v>124</v>
      </c>
      <c r="L30" s="29" t="s">
        <v>125</v>
      </c>
      <c r="M30" s="29" t="s">
        <v>29</v>
      </c>
      <c r="N30" s="30">
        <v>38</v>
      </c>
      <c r="O30" s="31"/>
      <c r="Q30" s="2"/>
      <c r="R30" s="32" t="s">
        <v>126</v>
      </c>
      <c r="S30" s="33" t="s">
        <v>127</v>
      </c>
      <c r="T30" s="29" t="s">
        <v>29</v>
      </c>
      <c r="U30" s="39">
        <v>7.1399999999999991E-2</v>
      </c>
    </row>
    <row r="31" spans="1:21" ht="15" x14ac:dyDescent="0.25">
      <c r="A31" s="23" t="s">
        <v>128</v>
      </c>
      <c r="B31" s="23" t="s">
        <v>129</v>
      </c>
      <c r="C31" s="24"/>
      <c r="D31">
        <v>10800</v>
      </c>
      <c r="E31" s="26">
        <f t="shared" si="0"/>
        <v>129600</v>
      </c>
      <c r="F31" s="27">
        <v>1727810013</v>
      </c>
      <c r="G31" s="99">
        <f t="shared" si="1"/>
        <v>7.5008246870253553E-5</v>
      </c>
      <c r="H31" s="24">
        <f t="shared" si="2"/>
        <v>7.500824687025355E-2</v>
      </c>
      <c r="I31">
        <f t="shared" si="3"/>
        <v>7.5008246870253554</v>
      </c>
      <c r="J31" s="19"/>
      <c r="K31" s="33" t="s">
        <v>99</v>
      </c>
      <c r="L31" s="29" t="s">
        <v>100</v>
      </c>
      <c r="M31" s="29" t="s">
        <v>41</v>
      </c>
      <c r="N31" s="30">
        <v>33</v>
      </c>
      <c r="O31" s="31"/>
      <c r="Q31" s="2"/>
      <c r="R31" s="32" t="s">
        <v>130</v>
      </c>
      <c r="S31" s="33" t="s">
        <v>131</v>
      </c>
      <c r="T31" s="29" t="s">
        <v>34</v>
      </c>
      <c r="U31" s="39">
        <v>0.17739999999999997</v>
      </c>
    </row>
    <row r="32" spans="1:21" ht="15" x14ac:dyDescent="0.25">
      <c r="A32" s="23" t="s">
        <v>132</v>
      </c>
      <c r="B32" s="23" t="s">
        <v>109</v>
      </c>
      <c r="C32" s="24"/>
      <c r="D32" s="98">
        <f>B174</f>
        <v>27100</v>
      </c>
      <c r="E32" s="26">
        <f t="shared" si="0"/>
        <v>325200</v>
      </c>
      <c r="F32" s="27">
        <v>103177417552</v>
      </c>
      <c r="G32" s="99">
        <f t="shared" si="1"/>
        <v>3.1518524858998693E-6</v>
      </c>
      <c r="H32" s="24">
        <f t="shared" si="2"/>
        <v>3.1518524858998695E-3</v>
      </c>
      <c r="I32">
        <f t="shared" si="3"/>
        <v>0.31518524858998692</v>
      </c>
      <c r="J32" s="19"/>
      <c r="K32" s="33" t="s">
        <v>128</v>
      </c>
      <c r="L32" s="29" t="s">
        <v>129</v>
      </c>
      <c r="M32" s="29" t="s">
        <v>48</v>
      </c>
      <c r="N32" s="30">
        <v>9</v>
      </c>
      <c r="O32" s="31"/>
      <c r="Q32" s="2"/>
      <c r="R32" s="32" t="s">
        <v>133</v>
      </c>
      <c r="S32" s="33" t="s">
        <v>134</v>
      </c>
      <c r="T32" s="29" t="s">
        <v>29</v>
      </c>
      <c r="U32" s="39">
        <v>0.27880000000000005</v>
      </c>
    </row>
    <row r="33" spans="1:21" ht="15" x14ac:dyDescent="0.25">
      <c r="A33" s="23" t="s">
        <v>135</v>
      </c>
      <c r="B33" s="23" t="s">
        <v>136</v>
      </c>
      <c r="C33" s="24"/>
      <c r="D33">
        <v>1950</v>
      </c>
      <c r="E33" s="26">
        <f t="shared" si="0"/>
        <v>23400</v>
      </c>
      <c r="F33" s="27">
        <v>1148551626</v>
      </c>
      <c r="G33" s="99">
        <f t="shared" si="1"/>
        <v>2.0373485588535486E-5</v>
      </c>
      <c r="H33" s="24">
        <f t="shared" si="2"/>
        <v>2.0373485588535488E-2</v>
      </c>
      <c r="I33">
        <f t="shared" si="3"/>
        <v>2.0373485588535485</v>
      </c>
      <c r="J33" s="19"/>
      <c r="K33" s="33" t="s">
        <v>108</v>
      </c>
      <c r="L33" s="29" t="s">
        <v>109</v>
      </c>
      <c r="M33" s="29" t="s">
        <v>107</v>
      </c>
      <c r="N33" s="30">
        <v>34</v>
      </c>
      <c r="O33" s="31"/>
      <c r="Q33" s="2"/>
      <c r="R33" s="41" t="s">
        <v>137</v>
      </c>
      <c r="S33" s="36" t="s">
        <v>138</v>
      </c>
      <c r="T33" s="37" t="s">
        <v>107</v>
      </c>
      <c r="U33" s="29" t="s">
        <v>139</v>
      </c>
    </row>
    <row r="34" spans="1:21" ht="15" x14ac:dyDescent="0.25">
      <c r="A34" s="23" t="s">
        <v>124</v>
      </c>
      <c r="B34" s="23" t="s">
        <v>125</v>
      </c>
      <c r="C34" s="24"/>
      <c r="D34">
        <v>2300</v>
      </c>
      <c r="E34" s="26">
        <f t="shared" si="0"/>
        <v>27600</v>
      </c>
      <c r="F34" s="27">
        <v>1145147074</v>
      </c>
      <c r="G34" s="99">
        <f t="shared" si="1"/>
        <v>2.4101707655413352E-5</v>
      </c>
      <c r="H34" s="24">
        <f t="shared" si="2"/>
        <v>2.4101707655413352E-2</v>
      </c>
      <c r="I34">
        <f t="shared" si="3"/>
        <v>2.4101707655413351</v>
      </c>
      <c r="J34" s="19"/>
      <c r="K34" s="33" t="s">
        <v>140</v>
      </c>
      <c r="L34" s="29" t="s">
        <v>141</v>
      </c>
      <c r="M34" s="29" t="s">
        <v>48</v>
      </c>
      <c r="N34" s="30">
        <v>16</v>
      </c>
      <c r="O34" s="31"/>
      <c r="Q34" s="2"/>
      <c r="R34" s="32" t="s">
        <v>142</v>
      </c>
      <c r="S34" s="33" t="s">
        <v>143</v>
      </c>
      <c r="T34" s="29" t="s">
        <v>29</v>
      </c>
      <c r="U34" s="39">
        <v>0.2334</v>
      </c>
    </row>
    <row r="35" spans="1:21" ht="15" x14ac:dyDescent="0.25">
      <c r="A35" s="23" t="s">
        <v>144</v>
      </c>
      <c r="B35" s="23" t="s">
        <v>145</v>
      </c>
      <c r="C35" s="24"/>
      <c r="D35">
        <v>1700</v>
      </c>
      <c r="E35" s="26">
        <f t="shared" si="0"/>
        <v>20400</v>
      </c>
      <c r="F35" s="1">
        <v>2594727550</v>
      </c>
      <c r="G35" s="99">
        <f t="shared" si="1"/>
        <v>7.8620971207555113E-6</v>
      </c>
      <c r="H35" s="24">
        <f t="shared" si="2"/>
        <v>7.8620971207555117E-3</v>
      </c>
      <c r="I35">
        <f t="shared" si="3"/>
        <v>0.78620971207555113</v>
      </c>
      <c r="J35" s="19"/>
      <c r="K35" s="33" t="s">
        <v>146</v>
      </c>
      <c r="L35" s="29" t="s">
        <v>147</v>
      </c>
      <c r="M35" s="29" t="s">
        <v>48</v>
      </c>
      <c r="N35" s="30">
        <v>15</v>
      </c>
      <c r="O35" s="31"/>
      <c r="Q35" s="2"/>
      <c r="R35" s="32" t="s">
        <v>19</v>
      </c>
      <c r="S35" s="33" t="s">
        <v>20</v>
      </c>
      <c r="T35" s="29" t="s">
        <v>21</v>
      </c>
      <c r="U35" s="39">
        <v>3.9E-2</v>
      </c>
    </row>
    <row r="36" spans="1:21" ht="15" x14ac:dyDescent="0.25">
      <c r="A36" s="23" t="s">
        <v>148</v>
      </c>
      <c r="B36" s="23" t="s">
        <v>149</v>
      </c>
      <c r="C36" s="24"/>
      <c r="D36">
        <v>900</v>
      </c>
      <c r="E36" s="26">
        <f t="shared" si="0"/>
        <v>10800</v>
      </c>
      <c r="F36" s="27">
        <v>192920088.09999999</v>
      </c>
      <c r="G36" s="99">
        <f t="shared" si="1"/>
        <v>5.5981728530010975E-5</v>
      </c>
      <c r="H36" s="24">
        <f t="shared" si="2"/>
        <v>5.5981728530010974E-2</v>
      </c>
      <c r="I36">
        <f t="shared" si="3"/>
        <v>5.5981728530010972</v>
      </c>
      <c r="J36" s="19"/>
      <c r="K36" s="33" t="s">
        <v>150</v>
      </c>
      <c r="L36" s="29" t="s">
        <v>136</v>
      </c>
      <c r="M36" s="29" t="s">
        <v>29</v>
      </c>
      <c r="N36" s="30">
        <v>19</v>
      </c>
      <c r="O36" s="31"/>
      <c r="Q36" s="2"/>
      <c r="R36" s="32" t="s">
        <v>151</v>
      </c>
      <c r="S36" s="33" t="s">
        <v>152</v>
      </c>
      <c r="T36" s="29" t="s">
        <v>26</v>
      </c>
      <c r="U36" s="39">
        <v>0.17280000000000001</v>
      </c>
    </row>
    <row r="37" spans="1:21" ht="15" x14ac:dyDescent="0.25">
      <c r="A37" s="23" t="s">
        <v>140</v>
      </c>
      <c r="B37" s="23" t="s">
        <v>141</v>
      </c>
      <c r="C37" s="24"/>
      <c r="D37">
        <v>16000</v>
      </c>
      <c r="E37" s="26">
        <f t="shared" si="0"/>
        <v>192000</v>
      </c>
      <c r="F37" s="27">
        <v>3738190373</v>
      </c>
      <c r="G37" s="99">
        <f t="shared" si="1"/>
        <v>5.1361750163064796E-5</v>
      </c>
      <c r="H37" s="24">
        <f t="shared" si="2"/>
        <v>5.1361750163064795E-2</v>
      </c>
      <c r="I37">
        <f t="shared" si="3"/>
        <v>5.1361750163064794</v>
      </c>
      <c r="J37" s="19"/>
      <c r="K37" s="33" t="s">
        <v>153</v>
      </c>
      <c r="L37" s="29" t="s">
        <v>154</v>
      </c>
      <c r="M37" s="29" t="s">
        <v>26</v>
      </c>
      <c r="N37" s="30">
        <v>24</v>
      </c>
      <c r="O37" s="31"/>
      <c r="Q37" s="2"/>
      <c r="R37" s="32" t="s">
        <v>155</v>
      </c>
      <c r="S37" s="33" t="s">
        <v>156</v>
      </c>
      <c r="T37" s="29" t="s">
        <v>21</v>
      </c>
      <c r="U37" s="39">
        <v>6.7980000000000013E-2</v>
      </c>
    </row>
    <row r="38" spans="1:21" ht="15" x14ac:dyDescent="0.25">
      <c r="A38" s="23" t="s">
        <v>146</v>
      </c>
      <c r="B38" s="23" t="s">
        <v>147</v>
      </c>
      <c r="C38" s="24"/>
      <c r="D38">
        <v>3900</v>
      </c>
      <c r="E38" s="26">
        <f t="shared" si="0"/>
        <v>46800</v>
      </c>
      <c r="F38" s="27">
        <v>418708947</v>
      </c>
      <c r="G38" s="99">
        <f t="shared" si="1"/>
        <v>1.1177215183796873E-4</v>
      </c>
      <c r="H38" s="24">
        <f t="shared" si="2"/>
        <v>0.11177215183796872</v>
      </c>
      <c r="I38">
        <f t="shared" si="3"/>
        <v>11.177215183796873</v>
      </c>
      <c r="J38" s="19"/>
      <c r="K38" s="33" t="s">
        <v>157</v>
      </c>
      <c r="L38" s="29" t="s">
        <v>158</v>
      </c>
      <c r="M38" s="29" t="s">
        <v>34</v>
      </c>
      <c r="N38" s="30">
        <v>42</v>
      </c>
      <c r="O38" s="31"/>
      <c r="Q38" s="2"/>
      <c r="R38" s="32" t="s">
        <v>159</v>
      </c>
      <c r="S38" s="33" t="s">
        <v>160</v>
      </c>
      <c r="T38" s="29" t="s">
        <v>29</v>
      </c>
      <c r="U38" s="39">
        <v>6.7600000000000007E-2</v>
      </c>
    </row>
    <row r="39" spans="1:21" ht="15" x14ac:dyDescent="0.25">
      <c r="A39" s="23" t="s">
        <v>157</v>
      </c>
      <c r="B39" s="23" t="s">
        <v>158</v>
      </c>
      <c r="C39" s="24"/>
      <c r="D39">
        <v>3500</v>
      </c>
      <c r="E39" s="26">
        <f t="shared" si="0"/>
        <v>42000</v>
      </c>
      <c r="F39" s="27">
        <v>119558306.2</v>
      </c>
      <c r="G39" s="99">
        <f t="shared" si="1"/>
        <v>3.5129303295532968E-4</v>
      </c>
      <c r="H39" s="24">
        <f t="shared" si="2"/>
        <v>0.35129303295532965</v>
      </c>
      <c r="I39">
        <f t="shared" si="3"/>
        <v>35.129303295532971</v>
      </c>
      <c r="J39" s="19"/>
      <c r="K39" s="33" t="s">
        <v>161</v>
      </c>
      <c r="L39" s="29" t="s">
        <v>162</v>
      </c>
      <c r="M39" s="29" t="s">
        <v>51</v>
      </c>
      <c r="N39" s="30">
        <v>32</v>
      </c>
      <c r="O39" s="31"/>
      <c r="Q39" s="2"/>
      <c r="R39" s="32" t="s">
        <v>84</v>
      </c>
      <c r="S39" s="33" t="s">
        <v>85</v>
      </c>
      <c r="T39" s="29" t="s">
        <v>21</v>
      </c>
      <c r="U39" s="39">
        <v>0.12437999999999998</v>
      </c>
    </row>
    <row r="40" spans="1:21" ht="15" x14ac:dyDescent="0.25">
      <c r="A40" s="23" t="s">
        <v>161</v>
      </c>
      <c r="B40" s="23" t="s">
        <v>162</v>
      </c>
      <c r="C40" s="24"/>
      <c r="D40">
        <v>7850</v>
      </c>
      <c r="E40" s="26">
        <f t="shared" si="0"/>
        <v>94200</v>
      </c>
      <c r="F40" s="27">
        <v>868518474.70000005</v>
      </c>
      <c r="G40" s="99">
        <f t="shared" si="1"/>
        <v>1.0846055984305706E-4</v>
      </c>
      <c r="H40" s="24">
        <f t="shared" si="2"/>
        <v>0.10846055984305707</v>
      </c>
      <c r="I40">
        <f t="shared" si="3"/>
        <v>10.846055984305705</v>
      </c>
      <c r="J40" s="19"/>
      <c r="K40" s="33" t="s">
        <v>163</v>
      </c>
      <c r="L40" s="29" t="s">
        <v>145</v>
      </c>
      <c r="M40" s="29" t="s">
        <v>29</v>
      </c>
      <c r="N40" s="30">
        <v>7</v>
      </c>
      <c r="O40" s="31"/>
      <c r="Q40" s="2"/>
      <c r="R40" s="32" t="s">
        <v>140</v>
      </c>
      <c r="S40" s="33" t="s">
        <v>141</v>
      </c>
      <c r="T40" s="29" t="s">
        <v>48</v>
      </c>
      <c r="U40" s="39">
        <v>0.25259999999999999</v>
      </c>
    </row>
    <row r="41" spans="1:21" ht="15" x14ac:dyDescent="0.25">
      <c r="A41" s="23" t="s">
        <v>112</v>
      </c>
      <c r="B41" s="23" t="s">
        <v>113</v>
      </c>
      <c r="C41" s="24"/>
      <c r="D41">
        <v>40350</v>
      </c>
      <c r="E41" s="26">
        <f t="shared" si="0"/>
        <v>484200</v>
      </c>
      <c r="F41" s="27">
        <v>7606667329</v>
      </c>
      <c r="G41" s="99">
        <f t="shared" si="1"/>
        <v>6.3654683326824904E-5</v>
      </c>
      <c r="H41" s="24">
        <f t="shared" si="2"/>
        <v>6.3654683326824904E-2</v>
      </c>
      <c r="I41">
        <f t="shared" si="3"/>
        <v>6.3654683326824903</v>
      </c>
      <c r="J41" s="19"/>
      <c r="K41" s="33" t="s">
        <v>164</v>
      </c>
      <c r="L41" s="29" t="s">
        <v>165</v>
      </c>
      <c r="M41" s="29" t="s">
        <v>26</v>
      </c>
      <c r="N41" s="30">
        <v>14</v>
      </c>
      <c r="O41" s="31"/>
      <c r="Q41" s="2"/>
      <c r="R41" s="32" t="s">
        <v>166</v>
      </c>
      <c r="S41" s="33" t="s">
        <v>167</v>
      </c>
      <c r="T41" s="29" t="s">
        <v>26</v>
      </c>
      <c r="U41" s="39">
        <v>0.11520000000000001</v>
      </c>
    </row>
    <row r="42" spans="1:21" ht="15" x14ac:dyDescent="0.25">
      <c r="A42" s="23" t="s">
        <v>164</v>
      </c>
      <c r="B42" s="23" t="s">
        <v>165</v>
      </c>
      <c r="C42" s="24"/>
      <c r="D42">
        <v>8900</v>
      </c>
      <c r="E42" s="26">
        <f t="shared" si="0"/>
        <v>106800</v>
      </c>
      <c r="F42" s="27">
        <v>579031179.10000002</v>
      </c>
      <c r="G42" s="99">
        <f t="shared" si="1"/>
        <v>1.8444602614664277E-4</v>
      </c>
      <c r="H42" s="24">
        <f t="shared" si="2"/>
        <v>0.18444602614664277</v>
      </c>
      <c r="I42">
        <f t="shared" si="3"/>
        <v>18.444602614664277</v>
      </c>
      <c r="J42" s="19"/>
      <c r="K42" s="33" t="s">
        <v>168</v>
      </c>
      <c r="L42" s="29" t="s">
        <v>169</v>
      </c>
      <c r="M42" s="29" t="s">
        <v>48</v>
      </c>
      <c r="N42" s="30">
        <v>12</v>
      </c>
      <c r="O42" s="31"/>
      <c r="Q42" s="2"/>
      <c r="R42" s="32" t="s">
        <v>88</v>
      </c>
      <c r="S42" s="33" t="s">
        <v>89</v>
      </c>
      <c r="T42" s="29" t="s">
        <v>51</v>
      </c>
      <c r="U42" s="39">
        <v>0.1608</v>
      </c>
    </row>
    <row r="43" spans="1:21" ht="15" x14ac:dyDescent="0.25">
      <c r="A43" s="23" t="s">
        <v>168</v>
      </c>
      <c r="B43" s="23" t="s">
        <v>169</v>
      </c>
      <c r="C43" s="24"/>
      <c r="D43">
        <v>3800</v>
      </c>
      <c r="E43" s="26">
        <f t="shared" si="0"/>
        <v>45600</v>
      </c>
      <c r="F43" s="27">
        <v>948198464.70000005</v>
      </c>
      <c r="G43" s="99">
        <f t="shared" si="1"/>
        <v>4.8091197884851413E-5</v>
      </c>
      <c r="H43" s="24">
        <f t="shared" si="2"/>
        <v>4.809119788485141E-2</v>
      </c>
      <c r="I43">
        <f t="shared" si="3"/>
        <v>4.8091197884851411</v>
      </c>
      <c r="J43" s="19"/>
      <c r="K43" s="33" t="s">
        <v>170</v>
      </c>
      <c r="L43" s="29" t="s">
        <v>171</v>
      </c>
      <c r="M43" s="29" t="s">
        <v>48</v>
      </c>
      <c r="N43" s="30">
        <v>8</v>
      </c>
      <c r="O43" s="31"/>
      <c r="Q43" s="2"/>
      <c r="R43" s="32" t="s">
        <v>58</v>
      </c>
      <c r="S43" s="33" t="s">
        <v>59</v>
      </c>
      <c r="T43" s="29" t="s">
        <v>21</v>
      </c>
      <c r="U43" s="39">
        <v>0.16240000000000002</v>
      </c>
    </row>
    <row r="44" spans="1:21" ht="15" x14ac:dyDescent="0.25">
      <c r="A44" s="23" t="s">
        <v>32</v>
      </c>
      <c r="B44" s="23" t="s">
        <v>33</v>
      </c>
      <c r="C44" s="24"/>
      <c r="D44">
        <v>3150</v>
      </c>
      <c r="E44" s="26">
        <f t="shared" si="0"/>
        <v>37800</v>
      </c>
      <c r="F44" s="27">
        <v>2964778249</v>
      </c>
      <c r="G44" s="99">
        <f t="shared" si="1"/>
        <v>1.2749688787938757E-5</v>
      </c>
      <c r="H44" s="24">
        <f t="shared" si="2"/>
        <v>1.2749688787938756E-2</v>
      </c>
      <c r="I44">
        <f t="shared" si="3"/>
        <v>1.2749688787938758</v>
      </c>
      <c r="J44" s="19"/>
      <c r="K44" s="33" t="s">
        <v>172</v>
      </c>
      <c r="L44" s="29" t="s">
        <v>173</v>
      </c>
      <c r="M44" s="29" t="s">
        <v>34</v>
      </c>
      <c r="N44" s="30">
        <v>13</v>
      </c>
      <c r="O44" s="31"/>
      <c r="Q44" s="2"/>
      <c r="R44" s="32" t="s">
        <v>174</v>
      </c>
      <c r="S44" s="33" t="s">
        <v>175</v>
      </c>
      <c r="T44" s="29" t="s">
        <v>34</v>
      </c>
      <c r="U44" s="39">
        <v>6.9000000000000006E-2</v>
      </c>
    </row>
    <row r="45" spans="1:21" ht="15" x14ac:dyDescent="0.25">
      <c r="A45" s="23" t="s">
        <v>170</v>
      </c>
      <c r="B45" s="23" t="s">
        <v>171</v>
      </c>
      <c r="C45" s="24"/>
      <c r="D45">
        <v>8800</v>
      </c>
      <c r="E45" s="26">
        <f t="shared" si="0"/>
        <v>105600</v>
      </c>
      <c r="F45" s="27">
        <v>1241437353</v>
      </c>
      <c r="G45" s="99">
        <f t="shared" si="1"/>
        <v>8.5062689425939968E-5</v>
      </c>
      <c r="H45" s="24">
        <f t="shared" si="2"/>
        <v>8.5062689425939975E-2</v>
      </c>
      <c r="I45">
        <f t="shared" si="3"/>
        <v>8.5062689425939961</v>
      </c>
      <c r="J45" s="19"/>
      <c r="K45" s="33" t="s">
        <v>176</v>
      </c>
      <c r="L45" s="29" t="s">
        <v>177</v>
      </c>
      <c r="M45" s="29" t="s">
        <v>48</v>
      </c>
      <c r="N45" s="30">
        <v>84</v>
      </c>
      <c r="O45" s="31"/>
      <c r="Q45" s="2"/>
      <c r="R45" s="32" t="s">
        <v>178</v>
      </c>
      <c r="S45" s="33" t="s">
        <v>179</v>
      </c>
      <c r="T45" s="29" t="s">
        <v>48</v>
      </c>
      <c r="U45" s="39">
        <v>0.14157999999999998</v>
      </c>
    </row>
    <row r="46" spans="1:21" ht="15" x14ac:dyDescent="0.25">
      <c r="A46" s="23" t="s">
        <v>180</v>
      </c>
      <c r="B46" s="23" t="s">
        <v>173</v>
      </c>
      <c r="C46" s="24"/>
      <c r="D46">
        <v>5450</v>
      </c>
      <c r="E46" s="26">
        <f t="shared" si="0"/>
        <v>65400</v>
      </c>
      <c r="F46" s="27">
        <v>7995118168</v>
      </c>
      <c r="G46" s="99">
        <f t="shared" si="1"/>
        <v>8.1799916681356552E-6</v>
      </c>
      <c r="H46" s="24">
        <f t="shared" si="2"/>
        <v>8.1799916681356555E-3</v>
      </c>
      <c r="I46">
        <f t="shared" si="3"/>
        <v>0.81799916681356555</v>
      </c>
      <c r="J46" s="19"/>
      <c r="K46" s="33" t="s">
        <v>181</v>
      </c>
      <c r="L46" s="29" t="s">
        <v>182</v>
      </c>
      <c r="M46" s="29" t="s">
        <v>26</v>
      </c>
      <c r="N46" s="30">
        <v>30</v>
      </c>
      <c r="O46" s="31"/>
      <c r="Q46" s="2"/>
      <c r="R46" s="32" t="s">
        <v>32</v>
      </c>
      <c r="S46" s="33" t="s">
        <v>33</v>
      </c>
      <c r="T46" s="29" t="s">
        <v>34</v>
      </c>
      <c r="U46" s="39">
        <v>8.4199999999999997E-2</v>
      </c>
    </row>
    <row r="47" spans="1:21" ht="15" x14ac:dyDescent="0.25">
      <c r="A47" s="23" t="s">
        <v>120</v>
      </c>
      <c r="B47" s="23" t="s">
        <v>121</v>
      </c>
      <c r="C47" s="24"/>
      <c r="D47">
        <v>15600</v>
      </c>
      <c r="E47" s="26">
        <f t="shared" si="0"/>
        <v>187200</v>
      </c>
      <c r="F47" s="27">
        <v>4452224517</v>
      </c>
      <c r="G47" s="99">
        <f t="shared" si="1"/>
        <v>4.2046397095476933E-5</v>
      </c>
      <c r="H47" s="24">
        <f t="shared" si="2"/>
        <v>4.2046397095476931E-2</v>
      </c>
      <c r="I47">
        <f t="shared" si="3"/>
        <v>4.2046397095476937</v>
      </c>
      <c r="J47" s="19"/>
      <c r="K47" s="33" t="s">
        <v>126</v>
      </c>
      <c r="L47" s="29" t="s">
        <v>127</v>
      </c>
      <c r="M47" s="29" t="s">
        <v>29</v>
      </c>
      <c r="N47" s="30">
        <v>17</v>
      </c>
      <c r="O47" s="31"/>
      <c r="Q47" s="2"/>
      <c r="R47" s="32" t="s">
        <v>172</v>
      </c>
      <c r="S47" s="33" t="s">
        <v>173</v>
      </c>
      <c r="T47" s="29" t="s">
        <v>34</v>
      </c>
      <c r="U47" s="39">
        <v>0.11480000000000001</v>
      </c>
    </row>
    <row r="48" spans="1:21" ht="15" x14ac:dyDescent="0.25">
      <c r="A48" s="23" t="s">
        <v>181</v>
      </c>
      <c r="B48" s="23" t="s">
        <v>182</v>
      </c>
      <c r="C48" s="24"/>
      <c r="D48">
        <v>3000</v>
      </c>
      <c r="E48" s="26">
        <f t="shared" si="0"/>
        <v>36000</v>
      </c>
      <c r="F48" s="27">
        <v>121087794.09999999</v>
      </c>
      <c r="G48" s="99">
        <f t="shared" si="1"/>
        <v>2.9730494528845333E-4</v>
      </c>
      <c r="H48" s="24">
        <f t="shared" si="2"/>
        <v>0.29730494528845336</v>
      </c>
      <c r="I48">
        <f t="shared" si="3"/>
        <v>29.730494528845334</v>
      </c>
      <c r="J48" s="19"/>
      <c r="K48" s="33" t="s">
        <v>183</v>
      </c>
      <c r="L48" s="29" t="s">
        <v>184</v>
      </c>
      <c r="M48" s="29" t="s">
        <v>21</v>
      </c>
      <c r="N48" s="30">
        <v>10</v>
      </c>
      <c r="O48" s="31"/>
      <c r="Q48" s="2"/>
      <c r="R48" s="41" t="s">
        <v>185</v>
      </c>
      <c r="S48" s="36" t="s">
        <v>186</v>
      </c>
      <c r="T48" s="37" t="s">
        <v>34</v>
      </c>
      <c r="U48" s="39">
        <v>2.4000000000000004E-2</v>
      </c>
    </row>
    <row r="49" spans="1:21" ht="15" x14ac:dyDescent="0.25">
      <c r="A49" s="23" t="s">
        <v>126</v>
      </c>
      <c r="B49" s="23" t="s">
        <v>127</v>
      </c>
      <c r="C49" s="24"/>
      <c r="D49">
        <v>1850</v>
      </c>
      <c r="E49" s="26">
        <f t="shared" si="0"/>
        <v>22200</v>
      </c>
      <c r="F49" s="27">
        <v>2039482356</v>
      </c>
      <c r="G49" s="99">
        <f t="shared" si="1"/>
        <v>1.0885115007094476E-5</v>
      </c>
      <c r="H49" s="24">
        <f t="shared" si="2"/>
        <v>1.0885115007094477E-2</v>
      </c>
      <c r="I49">
        <f t="shared" si="3"/>
        <v>1.0885115007094477</v>
      </c>
      <c r="J49" s="19"/>
      <c r="K49" s="33" t="s">
        <v>187</v>
      </c>
      <c r="L49" s="29" t="s">
        <v>188</v>
      </c>
      <c r="M49" s="29" t="s">
        <v>26</v>
      </c>
      <c r="N49" s="30">
        <v>21</v>
      </c>
      <c r="O49" s="31"/>
      <c r="Q49" s="2"/>
      <c r="R49" s="32" t="s">
        <v>189</v>
      </c>
      <c r="S49" s="33" t="s">
        <v>190</v>
      </c>
      <c r="T49" s="29" t="s">
        <v>29</v>
      </c>
      <c r="U49" s="39">
        <v>0.13900000000000001</v>
      </c>
    </row>
    <row r="50" spans="1:21" ht="15" x14ac:dyDescent="0.25">
      <c r="A50" s="23" t="s">
        <v>187</v>
      </c>
      <c r="B50" s="23" t="s">
        <v>188</v>
      </c>
      <c r="C50" s="24"/>
      <c r="D50">
        <v>11750</v>
      </c>
      <c r="E50" s="26">
        <f t="shared" si="0"/>
        <v>141000</v>
      </c>
      <c r="F50" s="27">
        <v>514251259.80000001</v>
      </c>
      <c r="G50" s="99">
        <f t="shared" si="1"/>
        <v>2.7418503564743236E-4</v>
      </c>
      <c r="H50" s="24">
        <f t="shared" si="2"/>
        <v>0.27418503564743235</v>
      </c>
      <c r="I50">
        <f t="shared" si="3"/>
        <v>27.418503564743236</v>
      </c>
      <c r="J50" s="19"/>
      <c r="K50" s="33" t="s">
        <v>114</v>
      </c>
      <c r="L50" s="29" t="s">
        <v>115</v>
      </c>
      <c r="M50" s="29" t="s">
        <v>26</v>
      </c>
      <c r="N50" s="30">
        <v>13</v>
      </c>
      <c r="O50" s="31"/>
      <c r="Q50" s="2"/>
      <c r="R50" s="32" t="s">
        <v>191</v>
      </c>
      <c r="S50" s="33" t="s">
        <v>192</v>
      </c>
      <c r="T50" s="29" t="s">
        <v>21</v>
      </c>
      <c r="U50" s="39">
        <v>0.20319999999999999</v>
      </c>
    </row>
    <row r="51" spans="1:21" ht="15" x14ac:dyDescent="0.25">
      <c r="A51" s="23" t="s">
        <v>183</v>
      </c>
      <c r="B51" s="23" t="s">
        <v>184</v>
      </c>
      <c r="C51" s="24"/>
      <c r="D51">
        <v>900</v>
      </c>
      <c r="E51" s="26">
        <f t="shared" si="0"/>
        <v>10800</v>
      </c>
      <c r="F51" s="27">
        <v>75078630.900000006</v>
      </c>
      <c r="G51" s="99">
        <f t="shared" si="1"/>
        <v>1.4384918678638289E-4</v>
      </c>
      <c r="H51" s="24">
        <f t="shared" si="2"/>
        <v>0.14384918678638289</v>
      </c>
      <c r="I51">
        <f t="shared" si="3"/>
        <v>14.384918678638289</v>
      </c>
      <c r="J51" s="19"/>
      <c r="K51" s="33" t="s">
        <v>193</v>
      </c>
      <c r="L51" s="29" t="s">
        <v>194</v>
      </c>
      <c r="M51" s="29" t="s">
        <v>34</v>
      </c>
      <c r="N51" s="30">
        <v>46</v>
      </c>
      <c r="O51" s="31"/>
      <c r="Q51" s="2"/>
      <c r="R51" s="32" t="s">
        <v>163</v>
      </c>
      <c r="S51" s="33" t="s">
        <v>149</v>
      </c>
      <c r="T51" s="29" t="s">
        <v>29</v>
      </c>
      <c r="U51" s="39">
        <v>6.2199999999999998E-2</v>
      </c>
    </row>
    <row r="52" spans="1:21" ht="15" x14ac:dyDescent="0.25">
      <c r="A52" s="23" t="s">
        <v>114</v>
      </c>
      <c r="B52" s="23" t="s">
        <v>115</v>
      </c>
      <c r="C52" s="24"/>
      <c r="D52">
        <v>33000</v>
      </c>
      <c r="E52" s="26">
        <f t="shared" si="0"/>
        <v>396000</v>
      </c>
      <c r="F52" s="27">
        <v>5840960734</v>
      </c>
      <c r="G52" s="99">
        <f t="shared" si="1"/>
        <v>6.7797065933845394E-5</v>
      </c>
      <c r="H52" s="24">
        <f t="shared" si="2"/>
        <v>6.7797065933845393E-2</v>
      </c>
      <c r="I52">
        <f t="shared" si="3"/>
        <v>6.7797065933845397</v>
      </c>
      <c r="J52" s="19"/>
      <c r="K52" s="33" t="s">
        <v>112</v>
      </c>
      <c r="L52" s="29" t="s">
        <v>113</v>
      </c>
      <c r="M52" s="29" t="s">
        <v>26</v>
      </c>
      <c r="N52" s="30">
        <v>33</v>
      </c>
      <c r="O52" s="31"/>
      <c r="Q52" s="2"/>
      <c r="R52" s="32" t="s">
        <v>195</v>
      </c>
      <c r="S52" s="33" t="s">
        <v>196</v>
      </c>
      <c r="T52" s="29" t="s">
        <v>26</v>
      </c>
      <c r="U52" s="39">
        <v>8.6199999999999999E-2</v>
      </c>
    </row>
    <row r="53" spans="1:21" ht="15" x14ac:dyDescent="0.25">
      <c r="A53" s="23" t="s">
        <v>74</v>
      </c>
      <c r="B53" s="23" t="s">
        <v>75</v>
      </c>
      <c r="C53" s="24"/>
      <c r="D53">
        <v>27950</v>
      </c>
      <c r="E53" s="26">
        <f t="shared" si="0"/>
        <v>335400</v>
      </c>
      <c r="F53" s="27">
        <v>6384864252</v>
      </c>
      <c r="G53" s="99">
        <f t="shared" si="1"/>
        <v>5.2530482522778624E-5</v>
      </c>
      <c r="H53" s="24">
        <f t="shared" si="2"/>
        <v>5.2530482522778622E-2</v>
      </c>
      <c r="I53">
        <f t="shared" si="3"/>
        <v>5.2530482522778623</v>
      </c>
      <c r="J53" s="19"/>
      <c r="K53" s="33" t="s">
        <v>189</v>
      </c>
      <c r="L53" s="29" t="s">
        <v>190</v>
      </c>
      <c r="M53" s="29" t="s">
        <v>29</v>
      </c>
      <c r="N53" s="30">
        <v>41</v>
      </c>
      <c r="O53" s="31"/>
      <c r="Q53" s="2"/>
      <c r="R53" s="32" t="s">
        <v>197</v>
      </c>
      <c r="S53" s="33" t="s">
        <v>198</v>
      </c>
      <c r="T53" s="29" t="s">
        <v>26</v>
      </c>
      <c r="U53" s="39">
        <v>0.12720000000000001</v>
      </c>
    </row>
    <row r="54" spans="1:21" ht="15" x14ac:dyDescent="0.25">
      <c r="A54" s="23" t="s">
        <v>193</v>
      </c>
      <c r="B54" s="23" t="s">
        <v>194</v>
      </c>
      <c r="C54" s="24"/>
      <c r="D54">
        <v>3250</v>
      </c>
      <c r="E54" s="26">
        <f t="shared" si="0"/>
        <v>39000</v>
      </c>
      <c r="F54" s="27">
        <v>283496161.60000002</v>
      </c>
      <c r="G54" s="99">
        <f t="shared" si="1"/>
        <v>1.3756800014466227E-4</v>
      </c>
      <c r="H54" s="24">
        <f t="shared" si="2"/>
        <v>0.13756800014466228</v>
      </c>
      <c r="I54">
        <f t="shared" si="3"/>
        <v>13.756800014466227</v>
      </c>
      <c r="J54" s="19"/>
      <c r="K54" s="33" t="s">
        <v>199</v>
      </c>
      <c r="L54" s="29" t="s">
        <v>200</v>
      </c>
      <c r="M54" s="29" t="s">
        <v>26</v>
      </c>
      <c r="N54" s="30">
        <v>13</v>
      </c>
      <c r="O54" s="31"/>
      <c r="Q54" s="2"/>
      <c r="R54" s="32" t="s">
        <v>161</v>
      </c>
      <c r="S54" s="33" t="s">
        <v>162</v>
      </c>
      <c r="T54" s="29" t="s">
        <v>51</v>
      </c>
      <c r="U54" s="39">
        <v>0.1014</v>
      </c>
    </row>
    <row r="55" spans="1:21" ht="15" x14ac:dyDescent="0.25">
      <c r="A55" s="23" t="s">
        <v>189</v>
      </c>
      <c r="B55" s="23" t="s">
        <v>190</v>
      </c>
      <c r="C55" s="24"/>
      <c r="D55">
        <v>2650</v>
      </c>
      <c r="E55" s="26">
        <f t="shared" si="0"/>
        <v>31800</v>
      </c>
      <c r="F55" s="27">
        <v>2230780419</v>
      </c>
      <c r="G55" s="99">
        <f t="shared" si="1"/>
        <v>1.4255100918563335E-5</v>
      </c>
      <c r="H55" s="24">
        <f t="shared" si="2"/>
        <v>1.4255100918563334E-2</v>
      </c>
      <c r="I55">
        <f t="shared" si="3"/>
        <v>1.4255100918563335</v>
      </c>
      <c r="J55" s="19"/>
      <c r="K55" s="33" t="s">
        <v>201</v>
      </c>
      <c r="L55" s="29" t="s">
        <v>202</v>
      </c>
      <c r="M55" s="29" t="s">
        <v>48</v>
      </c>
      <c r="N55" s="30">
        <v>8</v>
      </c>
      <c r="O55" s="31"/>
      <c r="Q55" s="2"/>
      <c r="R55" s="32" t="s">
        <v>128</v>
      </c>
      <c r="S55" s="33" t="s">
        <v>129</v>
      </c>
      <c r="T55" s="29" t="s">
        <v>48</v>
      </c>
      <c r="U55" s="39">
        <v>9.9797999999999998E-2</v>
      </c>
    </row>
    <row r="56" spans="1:21" ht="15" x14ac:dyDescent="0.25">
      <c r="A56" s="23" t="s">
        <v>203</v>
      </c>
      <c r="B56" s="23" t="s">
        <v>204</v>
      </c>
      <c r="C56" s="24"/>
      <c r="D56">
        <v>1500</v>
      </c>
      <c r="E56" s="26">
        <f t="shared" si="0"/>
        <v>18000</v>
      </c>
      <c r="F56" s="27">
        <v>429289872.5</v>
      </c>
      <c r="G56" s="99">
        <f t="shared" si="1"/>
        <v>4.192971032644149E-5</v>
      </c>
      <c r="H56" s="24">
        <f t="shared" si="2"/>
        <v>4.1929710326441487E-2</v>
      </c>
      <c r="I56">
        <f t="shared" si="3"/>
        <v>4.1929710326441487</v>
      </c>
      <c r="J56" s="19"/>
      <c r="K56" s="36" t="s">
        <v>203</v>
      </c>
      <c r="L56" s="37" t="s">
        <v>204</v>
      </c>
      <c r="M56" s="37" t="s">
        <v>29</v>
      </c>
      <c r="N56" s="30">
        <v>7</v>
      </c>
      <c r="O56" s="31"/>
      <c r="Q56" s="2"/>
      <c r="R56" s="32" t="s">
        <v>90</v>
      </c>
      <c r="S56" s="33" t="s">
        <v>91</v>
      </c>
      <c r="T56" s="29" t="s">
        <v>51</v>
      </c>
      <c r="U56" s="39">
        <v>0.11080000000000001</v>
      </c>
    </row>
    <row r="57" spans="1:21" ht="15" x14ac:dyDescent="0.25">
      <c r="A57" s="23" t="s">
        <v>199</v>
      </c>
      <c r="B57" s="23" t="s">
        <v>200</v>
      </c>
      <c r="C57" s="24"/>
      <c r="D57">
        <v>6500</v>
      </c>
      <c r="E57" s="26">
        <f t="shared" si="0"/>
        <v>78000</v>
      </c>
      <c r="F57" s="27">
        <v>829622505</v>
      </c>
      <c r="G57" s="99">
        <f t="shared" si="1"/>
        <v>9.4018664549125263E-5</v>
      </c>
      <c r="H57" s="24">
        <f t="shared" si="2"/>
        <v>9.4018664549125261E-2</v>
      </c>
      <c r="I57">
        <f t="shared" si="3"/>
        <v>9.4018664549125255</v>
      </c>
      <c r="J57" s="19"/>
      <c r="K57" s="33" t="s">
        <v>205</v>
      </c>
      <c r="L57" s="29" t="s">
        <v>206</v>
      </c>
      <c r="M57" s="29" t="s">
        <v>48</v>
      </c>
      <c r="N57" s="30">
        <v>10</v>
      </c>
      <c r="O57" s="31"/>
      <c r="Q57" s="2"/>
      <c r="R57" s="32" t="s">
        <v>193</v>
      </c>
      <c r="S57" s="33" t="s">
        <v>194</v>
      </c>
      <c r="T57" s="29" t="s">
        <v>34</v>
      </c>
      <c r="U57" s="39">
        <v>0.11218000000000002</v>
      </c>
    </row>
    <row r="58" spans="1:21" ht="15" x14ac:dyDescent="0.25">
      <c r="A58" s="23" t="s">
        <v>201</v>
      </c>
      <c r="B58" s="23" t="s">
        <v>202</v>
      </c>
      <c r="C58" s="24"/>
      <c r="D58">
        <v>2900</v>
      </c>
      <c r="E58" s="26">
        <f t="shared" si="0"/>
        <v>34800</v>
      </c>
      <c r="F58" s="27">
        <v>894743523.79999995</v>
      </c>
      <c r="G58" s="99">
        <f t="shared" si="1"/>
        <v>3.8893827196651232E-5</v>
      </c>
      <c r="H58" s="24">
        <f t="shared" si="2"/>
        <v>3.8893827196651229E-2</v>
      </c>
      <c r="I58">
        <f t="shared" si="3"/>
        <v>3.8893827196651234</v>
      </c>
      <c r="J58" s="19"/>
      <c r="K58" s="33" t="s">
        <v>207</v>
      </c>
      <c r="L58" s="29" t="s">
        <v>208</v>
      </c>
      <c r="M58" s="29" t="s">
        <v>48</v>
      </c>
      <c r="N58" s="30">
        <v>8</v>
      </c>
      <c r="O58" s="31"/>
      <c r="Q58" s="2"/>
      <c r="R58" s="32" t="s">
        <v>122</v>
      </c>
      <c r="S58" s="33" t="s">
        <v>123</v>
      </c>
      <c r="T58" s="29" t="s">
        <v>26</v>
      </c>
      <c r="U58" s="39">
        <v>0.10716000000000001</v>
      </c>
    </row>
    <row r="59" spans="1:21" ht="15" x14ac:dyDescent="0.25">
      <c r="A59" s="23" t="s">
        <v>209</v>
      </c>
      <c r="B59" s="23" t="s">
        <v>138</v>
      </c>
      <c r="C59" s="24"/>
      <c r="D59" t="s">
        <v>139</v>
      </c>
      <c r="E59" s="26" t="s">
        <v>139</v>
      </c>
      <c r="F59" s="27">
        <v>690064722.29999995</v>
      </c>
      <c r="G59" s="99" t="s">
        <v>139</v>
      </c>
      <c r="H59" s="24" t="s">
        <v>139</v>
      </c>
      <c r="I59" t="e">
        <f t="shared" si="3"/>
        <v>#VALUE!</v>
      </c>
      <c r="J59" s="19"/>
      <c r="K59" s="36" t="s">
        <v>137</v>
      </c>
      <c r="L59" s="37" t="s">
        <v>138</v>
      </c>
      <c r="M59" s="37" t="s">
        <v>107</v>
      </c>
      <c r="N59" s="30">
        <v>24</v>
      </c>
      <c r="O59" s="31"/>
      <c r="Q59" s="2"/>
      <c r="R59" s="32" t="s">
        <v>210</v>
      </c>
      <c r="S59" s="33" t="s">
        <v>45</v>
      </c>
      <c r="T59" s="29" t="s">
        <v>34</v>
      </c>
      <c r="U59" s="39">
        <v>4.6550000000000001E-2</v>
      </c>
    </row>
    <row r="60" spans="1:21" ht="15" x14ac:dyDescent="0.25">
      <c r="A60" s="23" t="s">
        <v>207</v>
      </c>
      <c r="B60" s="23" t="s">
        <v>208</v>
      </c>
      <c r="C60" s="24"/>
      <c r="D60">
        <v>2200</v>
      </c>
      <c r="E60" s="26">
        <f t="shared" ref="E60:E66" si="4">D60*$D$2</f>
        <v>26400</v>
      </c>
      <c r="F60" s="27">
        <v>534868835.39999998</v>
      </c>
      <c r="G60" s="99">
        <f t="shared" ref="G60:G87" si="5">E60/F60</f>
        <v>4.9357895343176696E-5</v>
      </c>
      <c r="H60" s="24">
        <f t="shared" ref="H60:H87" si="6">G60*1000</f>
        <v>4.9357895343176694E-2</v>
      </c>
      <c r="I60">
        <f t="shared" si="3"/>
        <v>4.9357895343176699</v>
      </c>
      <c r="J60" s="19"/>
      <c r="K60" s="33" t="s">
        <v>211</v>
      </c>
      <c r="L60" s="29" t="s">
        <v>212</v>
      </c>
      <c r="M60" s="29" t="s">
        <v>51</v>
      </c>
      <c r="N60" s="30">
        <v>15</v>
      </c>
      <c r="O60" s="31"/>
      <c r="Q60" s="2"/>
      <c r="R60" s="32" t="s">
        <v>213</v>
      </c>
      <c r="S60" s="33" t="s">
        <v>214</v>
      </c>
      <c r="T60" s="29" t="s">
        <v>21</v>
      </c>
      <c r="U60" s="39">
        <v>7.6619999999999994E-2</v>
      </c>
    </row>
    <row r="61" spans="1:21" ht="15" x14ac:dyDescent="0.25">
      <c r="A61" s="23" t="s">
        <v>153</v>
      </c>
      <c r="B61" s="23" t="s">
        <v>154</v>
      </c>
      <c r="C61" s="24"/>
      <c r="D61">
        <v>3950</v>
      </c>
      <c r="E61" s="26">
        <f t="shared" si="4"/>
        <v>47400</v>
      </c>
      <c r="F61" s="27">
        <v>315182722.19999999</v>
      </c>
      <c r="G61" s="99">
        <f t="shared" si="5"/>
        <v>1.5038895428386525E-4</v>
      </c>
      <c r="H61" s="24">
        <f t="shared" si="6"/>
        <v>0.15038895428386526</v>
      </c>
      <c r="I61">
        <f t="shared" si="3"/>
        <v>15.038895428386525</v>
      </c>
      <c r="J61" s="19"/>
      <c r="K61" s="33" t="s">
        <v>215</v>
      </c>
      <c r="L61" s="29" t="s">
        <v>216</v>
      </c>
      <c r="M61" s="29" t="s">
        <v>26</v>
      </c>
      <c r="N61" s="30">
        <v>26</v>
      </c>
      <c r="O61" s="31"/>
      <c r="Q61" s="2"/>
      <c r="R61" s="32" t="s">
        <v>217</v>
      </c>
      <c r="S61" s="33" t="s">
        <v>218</v>
      </c>
      <c r="T61" s="29" t="s">
        <v>29</v>
      </c>
      <c r="U61" s="39">
        <v>5.7800000000000004E-2</v>
      </c>
    </row>
    <row r="62" spans="1:21" ht="18" customHeight="1" x14ac:dyDescent="0.25">
      <c r="A62" s="23" t="s">
        <v>205</v>
      </c>
      <c r="B62" s="23" t="s">
        <v>206</v>
      </c>
      <c r="C62" s="24"/>
      <c r="D62">
        <v>1900</v>
      </c>
      <c r="E62" s="26">
        <f t="shared" si="4"/>
        <v>22800</v>
      </c>
      <c r="F62" s="27">
        <v>442983460.39999998</v>
      </c>
      <c r="G62" s="99">
        <f t="shared" si="5"/>
        <v>5.1469190247898474E-5</v>
      </c>
      <c r="H62" s="24">
        <f t="shared" si="6"/>
        <v>5.1469190247898478E-2</v>
      </c>
      <c r="I62">
        <f t="shared" si="3"/>
        <v>5.1469190247898471</v>
      </c>
      <c r="J62" s="19"/>
      <c r="K62" s="33" t="s">
        <v>22</v>
      </c>
      <c r="L62" s="29" t="s">
        <v>23</v>
      </c>
      <c r="M62" s="42" t="s">
        <v>21</v>
      </c>
      <c r="N62" s="30">
        <v>11</v>
      </c>
      <c r="O62" s="31"/>
      <c r="Q62" s="2"/>
      <c r="R62" s="32" t="s">
        <v>219</v>
      </c>
      <c r="S62" s="33" t="s">
        <v>220</v>
      </c>
      <c r="T62" s="29" t="s">
        <v>51</v>
      </c>
      <c r="U62" s="39">
        <v>8.2580000000000015E-2</v>
      </c>
    </row>
    <row r="63" spans="1:21" ht="15" x14ac:dyDescent="0.25">
      <c r="A63" s="23" t="s">
        <v>211</v>
      </c>
      <c r="B63" s="23" t="s">
        <v>212</v>
      </c>
      <c r="C63" s="24"/>
      <c r="D63">
        <v>6650</v>
      </c>
      <c r="E63" s="26">
        <f t="shared" si="4"/>
        <v>79800</v>
      </c>
      <c r="F63" s="27">
        <v>860692506.20000005</v>
      </c>
      <c r="G63" s="99">
        <f t="shared" si="5"/>
        <v>9.2716039032709774E-5</v>
      </c>
      <c r="H63" s="24">
        <f t="shared" si="6"/>
        <v>9.2716039032709779E-2</v>
      </c>
      <c r="I63">
        <f t="shared" si="3"/>
        <v>9.2716039032709769</v>
      </c>
      <c r="J63" s="19"/>
      <c r="K63" s="33" t="s">
        <v>35</v>
      </c>
      <c r="L63" s="29" t="s">
        <v>36</v>
      </c>
      <c r="M63" s="29" t="s">
        <v>21</v>
      </c>
      <c r="N63" s="30">
        <v>8</v>
      </c>
      <c r="O63" s="31"/>
      <c r="Q63" s="2"/>
      <c r="R63" s="32" t="s">
        <v>211</v>
      </c>
      <c r="S63" s="33" t="s">
        <v>212</v>
      </c>
      <c r="T63" s="29" t="s">
        <v>51</v>
      </c>
      <c r="U63" s="39">
        <v>5.978E-2</v>
      </c>
    </row>
    <row r="64" spans="1:21" ht="15" x14ac:dyDescent="0.25">
      <c r="A64" s="23" t="s">
        <v>35</v>
      </c>
      <c r="B64" s="23" t="s">
        <v>36</v>
      </c>
      <c r="C64" s="24"/>
      <c r="D64">
        <v>15150</v>
      </c>
      <c r="E64" s="26">
        <f t="shared" si="4"/>
        <v>181800</v>
      </c>
      <c r="F64" s="27">
        <v>17187920503</v>
      </c>
      <c r="G64" s="99">
        <f t="shared" si="5"/>
        <v>1.0577195767706071E-5</v>
      </c>
      <c r="H64" s="24">
        <f t="shared" si="6"/>
        <v>1.0577195767706072E-2</v>
      </c>
      <c r="I64">
        <f t="shared" si="3"/>
        <v>1.0577195767706071</v>
      </c>
      <c r="J64" s="19"/>
      <c r="K64" s="33" t="s">
        <v>221</v>
      </c>
      <c r="L64" s="29" t="s">
        <v>222</v>
      </c>
      <c r="M64" s="29" t="s">
        <v>34</v>
      </c>
      <c r="N64" s="30">
        <v>29</v>
      </c>
      <c r="O64" s="31"/>
      <c r="Q64" s="2"/>
      <c r="R64" s="32" t="s">
        <v>199</v>
      </c>
      <c r="S64" s="33" t="s">
        <v>200</v>
      </c>
      <c r="T64" s="29" t="s">
        <v>26</v>
      </c>
      <c r="U64" s="39">
        <v>7.8E-2</v>
      </c>
    </row>
    <row r="65" spans="1:21" ht="15" x14ac:dyDescent="0.25">
      <c r="A65" s="23" t="s">
        <v>22</v>
      </c>
      <c r="B65" s="23" t="s">
        <v>23</v>
      </c>
      <c r="C65" s="24"/>
      <c r="D65">
        <v>33700</v>
      </c>
      <c r="E65" s="26">
        <f t="shared" si="4"/>
        <v>404400</v>
      </c>
      <c r="F65" s="27">
        <v>61384085787</v>
      </c>
      <c r="G65" s="99">
        <f t="shared" si="5"/>
        <v>6.5880267632110654E-6</v>
      </c>
      <c r="H65" s="24">
        <f t="shared" si="6"/>
        <v>6.5880267632110658E-3</v>
      </c>
      <c r="I65">
        <f t="shared" si="3"/>
        <v>0.65880267632110656</v>
      </c>
      <c r="J65" s="19"/>
      <c r="K65" s="33" t="s">
        <v>223</v>
      </c>
      <c r="L65" s="29" t="s">
        <v>224</v>
      </c>
      <c r="M65" s="29" t="s">
        <v>34</v>
      </c>
      <c r="N65" s="30">
        <v>7</v>
      </c>
      <c r="O65" s="31"/>
      <c r="Q65" s="2"/>
      <c r="R65" s="32" t="s">
        <v>225</v>
      </c>
      <c r="S65" s="33" t="s">
        <v>226</v>
      </c>
      <c r="T65" s="29" t="s">
        <v>29</v>
      </c>
      <c r="U65" s="39">
        <v>0.1004</v>
      </c>
    </row>
    <row r="66" spans="1:21" ht="15" x14ac:dyDescent="0.25">
      <c r="A66" s="23" t="s">
        <v>227</v>
      </c>
      <c r="B66" s="23" t="s">
        <v>228</v>
      </c>
      <c r="C66" s="24"/>
      <c r="D66">
        <v>6300</v>
      </c>
      <c r="E66" s="26">
        <f t="shared" si="4"/>
        <v>75600</v>
      </c>
      <c r="F66" s="27">
        <v>475412538.80000001</v>
      </c>
      <c r="G66" s="99">
        <f t="shared" si="5"/>
        <v>1.5901978561782098E-4</v>
      </c>
      <c r="H66" s="24">
        <f t="shared" si="6"/>
        <v>0.15901978561782099</v>
      </c>
      <c r="I66">
        <f t="shared" si="3"/>
        <v>15.901978561782098</v>
      </c>
      <c r="J66" s="19"/>
      <c r="K66" s="33" t="s">
        <v>227</v>
      </c>
      <c r="L66" s="29" t="s">
        <v>228</v>
      </c>
      <c r="M66" s="29" t="s">
        <v>26</v>
      </c>
      <c r="N66" s="30">
        <v>25</v>
      </c>
      <c r="O66" s="31"/>
      <c r="Q66" s="2"/>
      <c r="R66" s="41" t="s">
        <v>229</v>
      </c>
      <c r="S66" s="36" t="s">
        <v>230</v>
      </c>
      <c r="T66" s="37" t="s">
        <v>29</v>
      </c>
      <c r="U66" s="39">
        <v>9.5299999999999996E-2</v>
      </c>
    </row>
    <row r="67" spans="1:21" ht="15" x14ac:dyDescent="0.25">
      <c r="A67" s="23" t="s">
        <v>231</v>
      </c>
      <c r="B67" s="23" t="s">
        <v>222</v>
      </c>
      <c r="C67" s="24"/>
      <c r="D67" s="100">
        <f>E67/12</f>
        <v>16411.872469161983</v>
      </c>
      <c r="E67" s="26">
        <v>196942.46962994381</v>
      </c>
      <c r="F67" s="27">
        <v>6952220998</v>
      </c>
      <c r="G67" s="99">
        <f t="shared" si="5"/>
        <v>2.8327993268136873E-5</v>
      </c>
      <c r="H67" s="24">
        <f t="shared" si="6"/>
        <v>2.8327993268136873E-2</v>
      </c>
      <c r="I67">
        <f t="shared" si="3"/>
        <v>2.8327993268136873</v>
      </c>
      <c r="J67" s="19"/>
      <c r="K67" s="33" t="s">
        <v>232</v>
      </c>
      <c r="L67" s="29" t="s">
        <v>233</v>
      </c>
      <c r="M67" s="29" t="s">
        <v>34</v>
      </c>
      <c r="N67" s="30">
        <v>28</v>
      </c>
      <c r="O67" s="31"/>
      <c r="Q67" s="2"/>
      <c r="R67" s="32" t="s">
        <v>234</v>
      </c>
      <c r="S67" s="33" t="s">
        <v>235</v>
      </c>
      <c r="T67" s="29" t="s">
        <v>29</v>
      </c>
      <c r="U67" s="39">
        <v>4.3999999999999997E-2</v>
      </c>
    </row>
    <row r="68" spans="1:21" ht="15" x14ac:dyDescent="0.25">
      <c r="A68" s="23" t="s">
        <v>223</v>
      </c>
      <c r="B68" s="23" t="s">
        <v>224</v>
      </c>
      <c r="C68" s="24"/>
      <c r="D68">
        <v>2850</v>
      </c>
      <c r="E68" s="26">
        <f t="shared" ref="E68:E87" si="7">D68*$D$2</f>
        <v>34200</v>
      </c>
      <c r="F68" s="27">
        <v>2799723472</v>
      </c>
      <c r="G68" s="99">
        <f t="shared" si="5"/>
        <v>1.2215492116287119E-5</v>
      </c>
      <c r="H68" s="24">
        <f t="shared" si="6"/>
        <v>1.2215492116287118E-2</v>
      </c>
      <c r="I68">
        <f t="shared" si="3"/>
        <v>1.2215492116287119</v>
      </c>
      <c r="J68" s="19"/>
      <c r="K68" s="33" t="s">
        <v>166</v>
      </c>
      <c r="L68" s="29" t="s">
        <v>167</v>
      </c>
      <c r="M68" s="29" t="s">
        <v>26</v>
      </c>
      <c r="N68" s="30">
        <v>15</v>
      </c>
      <c r="O68" s="31"/>
      <c r="Q68" s="2"/>
      <c r="R68" s="32" t="s">
        <v>236</v>
      </c>
      <c r="S68" s="33" t="s">
        <v>237</v>
      </c>
      <c r="T68" s="29" t="s">
        <v>51</v>
      </c>
      <c r="U68" s="39">
        <v>8.6779999999999996E-2</v>
      </c>
    </row>
    <row r="69" spans="1:21" ht="15" x14ac:dyDescent="0.25">
      <c r="A69" s="23" t="s">
        <v>215</v>
      </c>
      <c r="B69" s="23" t="s">
        <v>216</v>
      </c>
      <c r="C69" s="24"/>
      <c r="D69">
        <v>2000</v>
      </c>
      <c r="E69" s="26">
        <f t="shared" si="7"/>
        <v>24000</v>
      </c>
      <c r="F69" s="27">
        <v>37135401.240000002</v>
      </c>
      <c r="G69" s="99">
        <f t="shared" si="5"/>
        <v>6.4628357843481859E-4</v>
      </c>
      <c r="H69" s="24">
        <f t="shared" si="6"/>
        <v>0.64628357843481854</v>
      </c>
      <c r="I69">
        <f t="shared" si="3"/>
        <v>64.628357843481865</v>
      </c>
      <c r="J69" s="19"/>
      <c r="K69" s="33" t="s">
        <v>238</v>
      </c>
      <c r="L69" s="29" t="s">
        <v>239</v>
      </c>
      <c r="M69" s="29" t="s">
        <v>48</v>
      </c>
      <c r="N69" s="30">
        <v>13</v>
      </c>
      <c r="O69" s="31"/>
      <c r="Q69" s="2"/>
      <c r="R69" s="32" t="s">
        <v>240</v>
      </c>
      <c r="S69" s="33" t="s">
        <v>241</v>
      </c>
      <c r="T69" s="29" t="s">
        <v>34</v>
      </c>
      <c r="U69" s="39">
        <v>8.5000000000000006E-2</v>
      </c>
    </row>
    <row r="70" spans="1:21" ht="15" x14ac:dyDescent="0.25">
      <c r="A70" s="23" t="s">
        <v>232</v>
      </c>
      <c r="B70" s="23" t="s">
        <v>233</v>
      </c>
      <c r="C70" s="24"/>
      <c r="D70">
        <v>5250</v>
      </c>
      <c r="E70" s="26">
        <f t="shared" si="7"/>
        <v>63000</v>
      </c>
      <c r="F70" s="27">
        <v>846208368.70000005</v>
      </c>
      <c r="G70" s="99">
        <f t="shared" si="5"/>
        <v>7.444974823019615E-5</v>
      </c>
      <c r="H70" s="24">
        <f t="shared" si="6"/>
        <v>7.444974823019615E-2</v>
      </c>
      <c r="I70">
        <f t="shared" ref="I70:I133" si="8">G70*100000</f>
        <v>7.4449748230196153</v>
      </c>
      <c r="J70" s="19"/>
      <c r="K70" s="33" t="s">
        <v>116</v>
      </c>
      <c r="L70" s="29" t="s">
        <v>117</v>
      </c>
      <c r="M70" s="29" t="s">
        <v>107</v>
      </c>
      <c r="N70" s="30">
        <v>9</v>
      </c>
      <c r="O70" s="31"/>
      <c r="Q70" s="2"/>
      <c r="R70" s="32" t="s">
        <v>170</v>
      </c>
      <c r="S70" s="33" t="s">
        <v>171</v>
      </c>
      <c r="T70" s="29" t="s">
        <v>48</v>
      </c>
      <c r="U70" s="39">
        <v>0.13678000000000001</v>
      </c>
    </row>
    <row r="71" spans="1:21" ht="15" x14ac:dyDescent="0.25">
      <c r="A71" s="23" t="s">
        <v>166</v>
      </c>
      <c r="B71" s="23" t="s">
        <v>167</v>
      </c>
      <c r="C71" s="24"/>
      <c r="D71">
        <v>16300</v>
      </c>
      <c r="E71" s="26">
        <f t="shared" si="7"/>
        <v>195600</v>
      </c>
      <c r="F71" s="27">
        <v>4426845337</v>
      </c>
      <c r="G71" s="99">
        <f t="shared" si="5"/>
        <v>4.4184963582340759E-5</v>
      </c>
      <c r="H71" s="24">
        <f t="shared" si="6"/>
        <v>4.418496358234076E-2</v>
      </c>
      <c r="I71">
        <f t="shared" si="8"/>
        <v>4.4184963582340755</v>
      </c>
      <c r="J71" s="19"/>
      <c r="K71" s="33" t="s">
        <v>242</v>
      </c>
      <c r="L71" s="29" t="s">
        <v>243</v>
      </c>
      <c r="M71" s="29" t="s">
        <v>34</v>
      </c>
      <c r="N71" s="30">
        <v>11</v>
      </c>
      <c r="O71" s="31"/>
      <c r="Q71" s="2"/>
      <c r="R71" s="32" t="s">
        <v>70</v>
      </c>
      <c r="S71" s="33" t="s">
        <v>71</v>
      </c>
      <c r="T71" s="29" t="s">
        <v>26</v>
      </c>
      <c r="U71" s="39">
        <v>8.6400000000000005E-2</v>
      </c>
    </row>
    <row r="72" spans="1:21" ht="15" x14ac:dyDescent="0.25">
      <c r="A72" s="23" t="s">
        <v>238</v>
      </c>
      <c r="B72" s="23" t="s">
        <v>239</v>
      </c>
      <c r="C72" s="24"/>
      <c r="D72">
        <v>1500</v>
      </c>
      <c r="E72" s="26">
        <f t="shared" si="7"/>
        <v>18000</v>
      </c>
      <c r="F72" s="27">
        <v>233713475.90000001</v>
      </c>
      <c r="G72" s="99">
        <f t="shared" si="5"/>
        <v>7.7017381777770216E-5</v>
      </c>
      <c r="H72" s="24">
        <f t="shared" si="6"/>
        <v>7.7017381777770219E-2</v>
      </c>
      <c r="I72">
        <f t="shared" si="8"/>
        <v>7.7017381777770213</v>
      </c>
      <c r="J72" s="19"/>
      <c r="K72" s="33" t="s">
        <v>213</v>
      </c>
      <c r="L72" s="29" t="s">
        <v>214</v>
      </c>
      <c r="M72" s="29" t="s">
        <v>21</v>
      </c>
      <c r="N72" s="30">
        <v>17</v>
      </c>
      <c r="O72" s="31"/>
      <c r="Q72" s="2"/>
      <c r="R72" s="32" t="s">
        <v>223</v>
      </c>
      <c r="S72" s="33" t="s">
        <v>224</v>
      </c>
      <c r="T72" s="29" t="s">
        <v>34</v>
      </c>
      <c r="U72" s="39">
        <v>5.8779999999999999E-2</v>
      </c>
    </row>
    <row r="73" spans="1:21" ht="15" x14ac:dyDescent="0.25">
      <c r="A73" s="23" t="s">
        <v>242</v>
      </c>
      <c r="B73" s="23" t="s">
        <v>243</v>
      </c>
      <c r="C73" s="24"/>
      <c r="D73">
        <v>2200</v>
      </c>
      <c r="E73" s="26">
        <f t="shared" si="7"/>
        <v>26400</v>
      </c>
      <c r="F73" s="27">
        <v>951706616</v>
      </c>
      <c r="G73" s="99">
        <f t="shared" si="5"/>
        <v>2.7739641141677218E-5</v>
      </c>
      <c r="H73" s="24">
        <f t="shared" si="6"/>
        <v>2.7739641141677217E-2</v>
      </c>
      <c r="I73">
        <f t="shared" si="8"/>
        <v>2.7739641141677218</v>
      </c>
      <c r="J73" s="19"/>
      <c r="K73" s="33" t="s">
        <v>133</v>
      </c>
      <c r="L73" s="29" t="s">
        <v>134</v>
      </c>
      <c r="M73" s="29" t="s">
        <v>29</v>
      </c>
      <c r="N73" s="30">
        <v>23</v>
      </c>
      <c r="O73" s="31"/>
      <c r="Q73" s="2"/>
      <c r="R73" s="32" t="s">
        <v>232</v>
      </c>
      <c r="S73" s="33" t="s">
        <v>233</v>
      </c>
      <c r="T73" s="29" t="s">
        <v>34</v>
      </c>
      <c r="U73" s="39">
        <v>5.5759999999999997E-2</v>
      </c>
    </row>
    <row r="74" spans="1:21" ht="15" x14ac:dyDescent="0.25">
      <c r="A74" s="23" t="s">
        <v>116</v>
      </c>
      <c r="B74" s="23" t="s">
        <v>117</v>
      </c>
      <c r="C74" s="24"/>
      <c r="D74">
        <v>36450</v>
      </c>
      <c r="E74" s="26">
        <f t="shared" si="7"/>
        <v>437400</v>
      </c>
      <c r="F74" s="27">
        <v>10420776170</v>
      </c>
      <c r="G74" s="99">
        <f t="shared" si="5"/>
        <v>4.197384080268562E-5</v>
      </c>
      <c r="H74" s="24">
        <f t="shared" si="6"/>
        <v>4.1973840802685618E-2</v>
      </c>
      <c r="I74">
        <f t="shared" si="8"/>
        <v>4.197384080268562</v>
      </c>
      <c r="J74" s="19"/>
      <c r="K74" s="33" t="s">
        <v>244</v>
      </c>
      <c r="L74" s="29" t="s">
        <v>245</v>
      </c>
      <c r="M74" s="29" t="s">
        <v>34</v>
      </c>
      <c r="N74" s="30">
        <v>15</v>
      </c>
      <c r="O74" s="31"/>
      <c r="Q74" s="2"/>
      <c r="R74" s="32" t="s">
        <v>246</v>
      </c>
      <c r="S74" s="33" t="s">
        <v>247</v>
      </c>
      <c r="T74" s="29" t="s">
        <v>21</v>
      </c>
      <c r="U74" s="39">
        <v>0.13275799999999999</v>
      </c>
    </row>
    <row r="75" spans="1:21" ht="15" x14ac:dyDescent="0.25">
      <c r="A75" s="23" t="s">
        <v>213</v>
      </c>
      <c r="B75" s="23" t="s">
        <v>214</v>
      </c>
      <c r="C75" s="24"/>
      <c r="D75">
        <v>4350</v>
      </c>
      <c r="E75" s="26">
        <f t="shared" si="7"/>
        <v>52200</v>
      </c>
      <c r="F75" s="27">
        <v>1795167359</v>
      </c>
      <c r="G75" s="99">
        <f t="shared" si="5"/>
        <v>2.9078068815309826E-5</v>
      </c>
      <c r="H75" s="24">
        <f t="shared" si="6"/>
        <v>2.9078068815309825E-2</v>
      </c>
      <c r="I75">
        <f t="shared" si="8"/>
        <v>2.9078068815309828</v>
      </c>
      <c r="J75" s="19"/>
      <c r="K75" s="33" t="s">
        <v>248</v>
      </c>
      <c r="L75" s="29" t="s">
        <v>249</v>
      </c>
      <c r="M75" s="29" t="s">
        <v>21</v>
      </c>
      <c r="N75" s="30">
        <v>12</v>
      </c>
      <c r="O75" s="31"/>
      <c r="Q75" s="2"/>
      <c r="R75" s="32" t="s">
        <v>250</v>
      </c>
      <c r="S75" s="33" t="s">
        <v>251</v>
      </c>
      <c r="T75" s="29" t="s">
        <v>21</v>
      </c>
      <c r="U75" s="39">
        <v>7.5140000000000012E-2</v>
      </c>
    </row>
    <row r="76" spans="1:21" ht="15" x14ac:dyDescent="0.25">
      <c r="A76" s="23" t="s">
        <v>133</v>
      </c>
      <c r="B76" s="23" t="s">
        <v>134</v>
      </c>
      <c r="C76" s="24"/>
      <c r="D76">
        <v>5250</v>
      </c>
      <c r="E76" s="26">
        <f t="shared" si="7"/>
        <v>63000</v>
      </c>
      <c r="F76" s="27">
        <v>2035414901</v>
      </c>
      <c r="G76" s="99">
        <f t="shared" si="5"/>
        <v>3.0951920401608575E-5</v>
      </c>
      <c r="H76" s="24">
        <f t="shared" si="6"/>
        <v>3.0951920401608574E-2</v>
      </c>
      <c r="I76">
        <f t="shared" si="8"/>
        <v>3.0951920401608577</v>
      </c>
      <c r="J76" s="19"/>
      <c r="K76" s="33" t="s">
        <v>252</v>
      </c>
      <c r="L76" s="29" t="s">
        <v>253</v>
      </c>
      <c r="M76" s="29" t="s">
        <v>21</v>
      </c>
      <c r="N76" s="30">
        <v>27</v>
      </c>
      <c r="O76" s="31"/>
      <c r="Q76" s="2"/>
      <c r="R76" s="32" t="s">
        <v>254</v>
      </c>
      <c r="S76" s="33" t="s">
        <v>255</v>
      </c>
      <c r="T76" s="29" t="s">
        <v>26</v>
      </c>
      <c r="U76" s="39">
        <v>8.4600000000000009E-2</v>
      </c>
    </row>
    <row r="77" spans="1:21" ht="15" x14ac:dyDescent="0.25">
      <c r="A77" s="23" t="s">
        <v>256</v>
      </c>
      <c r="B77" s="23" t="s">
        <v>249</v>
      </c>
      <c r="C77" s="24"/>
      <c r="D77">
        <v>2550</v>
      </c>
      <c r="E77" s="26">
        <f t="shared" si="7"/>
        <v>30600</v>
      </c>
      <c r="F77" s="27">
        <v>511391802.30000001</v>
      </c>
      <c r="G77" s="99">
        <f t="shared" si="5"/>
        <v>5.9836704191141862E-5</v>
      </c>
      <c r="H77" s="24">
        <f t="shared" si="6"/>
        <v>5.9836704191141864E-2</v>
      </c>
      <c r="I77">
        <f t="shared" si="8"/>
        <v>5.9836704191141861</v>
      </c>
      <c r="J77" s="19"/>
      <c r="K77" s="33" t="s">
        <v>257</v>
      </c>
      <c r="L77" s="29" t="s">
        <v>258</v>
      </c>
      <c r="M77" s="29" t="s">
        <v>26</v>
      </c>
      <c r="N77" s="30">
        <v>20</v>
      </c>
      <c r="O77" s="31"/>
      <c r="Q77" s="2"/>
      <c r="R77" s="32" t="s">
        <v>62</v>
      </c>
      <c r="S77" s="33" t="s">
        <v>63</v>
      </c>
      <c r="T77" s="29" t="s">
        <v>26</v>
      </c>
      <c r="U77" s="39">
        <v>7.0379999999999998E-2</v>
      </c>
    </row>
    <row r="78" spans="1:21" ht="15" x14ac:dyDescent="0.25">
      <c r="A78" s="23" t="s">
        <v>96</v>
      </c>
      <c r="B78" s="23" t="s">
        <v>97</v>
      </c>
      <c r="C78" s="24"/>
      <c r="D78">
        <v>3100</v>
      </c>
      <c r="E78" s="26">
        <f t="shared" si="7"/>
        <v>37200</v>
      </c>
      <c r="F78" s="27">
        <v>943778147.70000005</v>
      </c>
      <c r="G78" s="99">
        <f t="shared" si="5"/>
        <v>3.9416042944686629E-5</v>
      </c>
      <c r="H78" s="24">
        <f t="shared" si="6"/>
        <v>3.9416042944686626E-2</v>
      </c>
      <c r="I78">
        <f t="shared" si="8"/>
        <v>3.9416042944686627</v>
      </c>
      <c r="J78" s="19"/>
      <c r="K78" s="36" t="s">
        <v>259</v>
      </c>
      <c r="L78" s="37" t="s">
        <v>260</v>
      </c>
      <c r="M78" s="37" t="s">
        <v>29</v>
      </c>
      <c r="N78" s="30">
        <v>8</v>
      </c>
      <c r="O78" s="31"/>
      <c r="Q78" s="2"/>
      <c r="R78" s="32" t="s">
        <v>261</v>
      </c>
      <c r="S78" s="33" t="s">
        <v>262</v>
      </c>
      <c r="T78" s="29" t="s">
        <v>21</v>
      </c>
      <c r="U78" s="39">
        <v>9.5559999999999992E-2</v>
      </c>
    </row>
    <row r="79" spans="1:21" ht="15" x14ac:dyDescent="0.25">
      <c r="A79" s="23" t="s">
        <v>263</v>
      </c>
      <c r="B79" s="23" t="s">
        <v>106</v>
      </c>
      <c r="C79" s="24"/>
      <c r="D79">
        <v>23400</v>
      </c>
      <c r="E79" s="26">
        <f t="shared" si="7"/>
        <v>280800</v>
      </c>
      <c r="F79" s="27">
        <v>5051221221</v>
      </c>
      <c r="G79" s="99">
        <f t="shared" si="5"/>
        <v>5.5590517166937599E-5</v>
      </c>
      <c r="H79" s="24">
        <f t="shared" si="6"/>
        <v>5.5590517166937602E-2</v>
      </c>
      <c r="I79">
        <f t="shared" si="8"/>
        <v>5.5590517166937596</v>
      </c>
      <c r="J79" s="19"/>
      <c r="K79" s="33" t="s">
        <v>264</v>
      </c>
      <c r="L79" s="29" t="s">
        <v>265</v>
      </c>
      <c r="M79" s="29" t="s">
        <v>34</v>
      </c>
      <c r="N79" s="30">
        <v>9</v>
      </c>
      <c r="O79" s="31"/>
      <c r="Q79" s="2"/>
      <c r="R79" s="32" t="s">
        <v>248</v>
      </c>
      <c r="S79" s="33" t="s">
        <v>249</v>
      </c>
      <c r="T79" s="29" t="s">
        <v>21</v>
      </c>
      <c r="U79" s="39">
        <v>6.480000000000001E-2</v>
      </c>
    </row>
    <row r="80" spans="1:21" ht="15" x14ac:dyDescent="0.25">
      <c r="A80" s="23" t="s">
        <v>244</v>
      </c>
      <c r="B80" s="23" t="s">
        <v>245</v>
      </c>
      <c r="C80" s="24"/>
      <c r="D80">
        <v>1950</v>
      </c>
      <c r="E80" s="26">
        <f t="shared" si="7"/>
        <v>23400</v>
      </c>
      <c r="F80" s="27">
        <v>434778240.5</v>
      </c>
      <c r="G80" s="99">
        <f t="shared" si="5"/>
        <v>5.3820540726899599E-5</v>
      </c>
      <c r="H80" s="24">
        <f t="shared" si="6"/>
        <v>5.3820540726899596E-2</v>
      </c>
      <c r="I80">
        <f t="shared" si="8"/>
        <v>5.3820540726899599</v>
      </c>
      <c r="J80" s="19"/>
      <c r="K80" s="33" t="s">
        <v>266</v>
      </c>
      <c r="L80" s="29" t="s">
        <v>267</v>
      </c>
      <c r="M80" s="29" t="s">
        <v>26</v>
      </c>
      <c r="N80" s="30">
        <v>20</v>
      </c>
      <c r="O80" s="31"/>
      <c r="Q80" s="2"/>
      <c r="R80" s="32" t="s">
        <v>52</v>
      </c>
      <c r="S80" s="33" t="s">
        <v>53</v>
      </c>
      <c r="T80" s="29" t="s">
        <v>34</v>
      </c>
      <c r="U80" s="39">
        <v>5.16E-2</v>
      </c>
    </row>
    <row r="81" spans="1:21" ht="15" x14ac:dyDescent="0.25">
      <c r="A81" s="23" t="s">
        <v>268</v>
      </c>
      <c r="B81" s="23" t="s">
        <v>253</v>
      </c>
      <c r="C81" s="24"/>
      <c r="D81">
        <v>2000</v>
      </c>
      <c r="E81" s="26">
        <f t="shared" si="7"/>
        <v>24000</v>
      </c>
      <c r="F81" s="27">
        <v>462098028</v>
      </c>
      <c r="G81" s="99">
        <f t="shared" si="5"/>
        <v>5.1937031854202159E-5</v>
      </c>
      <c r="H81" s="24">
        <f t="shared" si="6"/>
        <v>5.1937031854202162E-2</v>
      </c>
      <c r="I81">
        <f t="shared" si="8"/>
        <v>5.1937031854202163</v>
      </c>
      <c r="J81" s="19"/>
      <c r="K81" s="33" t="s">
        <v>269</v>
      </c>
      <c r="L81" s="29" t="s">
        <v>270</v>
      </c>
      <c r="M81" s="29" t="s">
        <v>26</v>
      </c>
      <c r="N81" s="30">
        <v>32</v>
      </c>
      <c r="O81" s="31"/>
      <c r="Q81" s="2"/>
      <c r="R81" s="32" t="s">
        <v>271</v>
      </c>
      <c r="S81" s="33" t="s">
        <v>272</v>
      </c>
      <c r="T81" s="29" t="s">
        <v>21</v>
      </c>
      <c r="U81" s="39">
        <v>4.9399999999999993E-2</v>
      </c>
    </row>
    <row r="82" spans="1:21" ht="15" x14ac:dyDescent="0.25">
      <c r="A82" s="23" t="s">
        <v>259</v>
      </c>
      <c r="B82" s="23" t="s">
        <v>260</v>
      </c>
      <c r="C82" s="24"/>
      <c r="D82">
        <v>600</v>
      </c>
      <c r="E82" s="26">
        <f t="shared" si="7"/>
        <v>7200</v>
      </c>
      <c r="F82" s="27">
        <v>146280706.19999999</v>
      </c>
      <c r="G82" s="99">
        <f t="shared" si="5"/>
        <v>4.9220435059671597E-5</v>
      </c>
      <c r="H82" s="24">
        <f t="shared" si="6"/>
        <v>4.9220435059671594E-2</v>
      </c>
      <c r="I82">
        <f t="shared" si="8"/>
        <v>4.9220435059671601</v>
      </c>
      <c r="J82" s="19"/>
      <c r="K82" s="36" t="s">
        <v>273</v>
      </c>
      <c r="L82" s="37" t="s">
        <v>274</v>
      </c>
      <c r="M82" s="37" t="s">
        <v>107</v>
      </c>
      <c r="N82" s="30">
        <v>19</v>
      </c>
      <c r="O82" s="31"/>
      <c r="Q82" s="2"/>
      <c r="R82" s="32" t="s">
        <v>257</v>
      </c>
      <c r="S82" s="33" t="s">
        <v>258</v>
      </c>
      <c r="T82" s="29" t="s">
        <v>26</v>
      </c>
      <c r="U82" s="39">
        <v>9.3979999999999994E-2</v>
      </c>
    </row>
    <row r="83" spans="1:21" ht="15" x14ac:dyDescent="0.25">
      <c r="A83" s="23" t="s">
        <v>264</v>
      </c>
      <c r="B83" s="23" t="s">
        <v>265</v>
      </c>
      <c r="C83" s="24"/>
      <c r="D83">
        <v>1500</v>
      </c>
      <c r="E83" s="26">
        <f t="shared" si="7"/>
        <v>18000</v>
      </c>
      <c r="F83" s="27">
        <v>601764962.10000002</v>
      </c>
      <c r="G83" s="99">
        <f t="shared" si="5"/>
        <v>2.9912010724560594E-5</v>
      </c>
      <c r="H83" s="24">
        <f t="shared" si="6"/>
        <v>2.9912010724560595E-2</v>
      </c>
      <c r="I83">
        <f t="shared" si="8"/>
        <v>2.9912010724560596</v>
      </c>
      <c r="J83" s="19"/>
      <c r="K83" s="33" t="s">
        <v>275</v>
      </c>
      <c r="L83" s="29" t="s">
        <v>276</v>
      </c>
      <c r="M83" s="29" t="s">
        <v>26</v>
      </c>
      <c r="N83" s="30">
        <v>25</v>
      </c>
      <c r="O83" s="31"/>
      <c r="Q83" s="2"/>
      <c r="R83" s="32" t="s">
        <v>277</v>
      </c>
      <c r="S83" s="33" t="s">
        <v>278</v>
      </c>
      <c r="T83" s="29" t="s">
        <v>34</v>
      </c>
      <c r="U83" s="39">
        <v>6.6600000000000006E-2</v>
      </c>
    </row>
    <row r="84" spans="1:21" ht="15" x14ac:dyDescent="0.25">
      <c r="A84" s="23" t="s">
        <v>250</v>
      </c>
      <c r="B84" s="23" t="s">
        <v>251</v>
      </c>
      <c r="C84" s="24"/>
      <c r="D84">
        <v>4350</v>
      </c>
      <c r="E84" s="26">
        <f t="shared" si="7"/>
        <v>52200</v>
      </c>
      <c r="F84" s="27">
        <v>984902883.60000002</v>
      </c>
      <c r="G84" s="99">
        <f t="shared" si="5"/>
        <v>5.3000149425087945E-5</v>
      </c>
      <c r="H84" s="24">
        <f t="shared" si="6"/>
        <v>5.3000149425087947E-2</v>
      </c>
      <c r="I84">
        <f t="shared" si="8"/>
        <v>5.3000149425087946</v>
      </c>
      <c r="J84" s="19"/>
      <c r="K84" s="33" t="s">
        <v>279</v>
      </c>
      <c r="L84" s="29" t="s">
        <v>280</v>
      </c>
      <c r="M84" s="29" t="s">
        <v>29</v>
      </c>
      <c r="N84" s="30">
        <v>29</v>
      </c>
      <c r="O84" s="31"/>
      <c r="Q84" s="2"/>
      <c r="R84" s="32" t="s">
        <v>101</v>
      </c>
      <c r="S84" s="33" t="s">
        <v>102</v>
      </c>
      <c r="T84" s="29" t="s">
        <v>26</v>
      </c>
      <c r="U84" s="39">
        <v>3.9779999999999996E-2</v>
      </c>
    </row>
    <row r="85" spans="1:21" ht="15" x14ac:dyDescent="0.25">
      <c r="A85" s="23" t="s">
        <v>266</v>
      </c>
      <c r="B85" s="23" t="s">
        <v>267</v>
      </c>
      <c r="C85" s="24"/>
      <c r="D85">
        <v>3650</v>
      </c>
      <c r="E85" s="26">
        <f t="shared" si="7"/>
        <v>43800</v>
      </c>
      <c r="F85" s="27">
        <v>243478334.69999999</v>
      </c>
      <c r="G85" s="99">
        <f t="shared" si="5"/>
        <v>1.7989280259357715E-4</v>
      </c>
      <c r="H85" s="24">
        <f t="shared" si="6"/>
        <v>0.17989280259357715</v>
      </c>
      <c r="I85">
        <f t="shared" si="8"/>
        <v>17.989280259357713</v>
      </c>
      <c r="J85" s="19"/>
      <c r="K85" s="33" t="s">
        <v>281</v>
      </c>
      <c r="L85" s="29" t="s">
        <v>282</v>
      </c>
      <c r="M85" s="29" t="s">
        <v>29</v>
      </c>
      <c r="N85" s="30">
        <v>9</v>
      </c>
      <c r="O85" s="31"/>
      <c r="Q85" s="2"/>
      <c r="R85" s="32" t="s">
        <v>266</v>
      </c>
      <c r="S85" s="33" t="s">
        <v>267</v>
      </c>
      <c r="T85" s="29" t="s">
        <v>26</v>
      </c>
      <c r="U85" s="39">
        <v>7.5759999999999994E-2</v>
      </c>
    </row>
    <row r="86" spans="1:21" ht="15" x14ac:dyDescent="0.25">
      <c r="A86" s="23" t="s">
        <v>269</v>
      </c>
      <c r="B86" s="23" t="s">
        <v>270</v>
      </c>
      <c r="C86" s="24"/>
      <c r="D86">
        <v>4250</v>
      </c>
      <c r="E86" s="26">
        <f t="shared" si="7"/>
        <v>51000</v>
      </c>
      <c r="F86" s="27">
        <v>63149290.299999997</v>
      </c>
      <c r="G86" s="99">
        <f t="shared" si="5"/>
        <v>8.0761002629985222E-4</v>
      </c>
      <c r="H86" s="24">
        <f t="shared" si="6"/>
        <v>0.80761002629985223</v>
      </c>
      <c r="I86">
        <f t="shared" si="8"/>
        <v>80.761002629985228</v>
      </c>
      <c r="J86" s="19"/>
      <c r="K86" s="33" t="s">
        <v>191</v>
      </c>
      <c r="L86" s="29" t="s">
        <v>192</v>
      </c>
      <c r="M86" s="29" t="s">
        <v>21</v>
      </c>
      <c r="N86" s="30">
        <v>15</v>
      </c>
      <c r="O86" s="31"/>
      <c r="Q86" s="2"/>
      <c r="R86" s="32" t="s">
        <v>187</v>
      </c>
      <c r="S86" s="33" t="s">
        <v>188</v>
      </c>
      <c r="T86" s="29" t="s">
        <v>26</v>
      </c>
      <c r="U86" s="39">
        <v>7.5157999999999989E-2</v>
      </c>
    </row>
    <row r="87" spans="1:21" ht="15" x14ac:dyDescent="0.25">
      <c r="A87" s="23" t="s">
        <v>257</v>
      </c>
      <c r="B87" s="23" t="s">
        <v>258</v>
      </c>
      <c r="C87" s="24"/>
      <c r="D87">
        <v>3600</v>
      </c>
      <c r="E87" s="26">
        <f t="shared" si="7"/>
        <v>43200</v>
      </c>
      <c r="F87" s="27">
        <v>171827044.40000001</v>
      </c>
      <c r="G87" s="99">
        <f t="shared" si="5"/>
        <v>2.5141560311910946E-4</v>
      </c>
      <c r="H87" s="24">
        <f t="shared" si="6"/>
        <v>0.25141560311910943</v>
      </c>
      <c r="I87">
        <f t="shared" si="8"/>
        <v>25.141560311910947</v>
      </c>
      <c r="J87" s="19"/>
      <c r="K87" s="33" t="s">
        <v>283</v>
      </c>
      <c r="L87" s="29" t="s">
        <v>284</v>
      </c>
      <c r="M87" s="29" t="s">
        <v>21</v>
      </c>
      <c r="N87" s="30">
        <v>21</v>
      </c>
      <c r="O87" s="31"/>
      <c r="Q87" s="2"/>
      <c r="R87" s="32" t="s">
        <v>242</v>
      </c>
      <c r="S87" s="33" t="s">
        <v>243</v>
      </c>
      <c r="T87" s="29" t="s">
        <v>34</v>
      </c>
      <c r="U87" s="39">
        <v>5.8940000000000006E-2</v>
      </c>
    </row>
    <row r="88" spans="1:21" ht="15" x14ac:dyDescent="0.25">
      <c r="A88" s="23" t="s">
        <v>285</v>
      </c>
      <c r="B88" s="23" t="s">
        <v>274</v>
      </c>
      <c r="C88" s="24"/>
      <c r="D88" t="s">
        <v>139</v>
      </c>
      <c r="E88" s="26" t="s">
        <v>139</v>
      </c>
      <c r="F88" s="27">
        <v>60379478.25</v>
      </c>
      <c r="G88" s="99" t="s">
        <v>139</v>
      </c>
      <c r="H88" s="24" t="s">
        <v>139</v>
      </c>
      <c r="I88" t="e">
        <f t="shared" si="8"/>
        <v>#VALUE!</v>
      </c>
      <c r="J88" s="19"/>
      <c r="K88" s="33" t="s">
        <v>286</v>
      </c>
      <c r="L88" s="29" t="s">
        <v>287</v>
      </c>
      <c r="M88" s="29" t="s">
        <v>29</v>
      </c>
      <c r="N88" s="30">
        <v>6</v>
      </c>
      <c r="O88" s="31"/>
      <c r="Q88" s="2"/>
      <c r="R88" s="32" t="s">
        <v>288</v>
      </c>
      <c r="S88" s="33" t="s">
        <v>289</v>
      </c>
      <c r="T88" s="29" t="s">
        <v>29</v>
      </c>
      <c r="U88" s="39">
        <v>9.4E-2</v>
      </c>
    </row>
    <row r="89" spans="1:21" ht="15" x14ac:dyDescent="0.25">
      <c r="A89" s="23" t="s">
        <v>130</v>
      </c>
      <c r="B89" s="23" t="s">
        <v>131</v>
      </c>
      <c r="C89" s="24"/>
      <c r="D89">
        <v>5750</v>
      </c>
      <c r="E89" s="26">
        <f t="shared" ref="E89:E121" si="9">D89*$D$2</f>
        <v>69000</v>
      </c>
      <c r="F89" s="27">
        <v>3256806060</v>
      </c>
      <c r="G89" s="99">
        <f t="shared" ref="G89:G121" si="10">E89/F89</f>
        <v>2.1186401255959344E-5</v>
      </c>
      <c r="H89" s="24">
        <f t="shared" ref="H89:H121" si="11">G89*1000</f>
        <v>2.1186401255959345E-2</v>
      </c>
      <c r="I89">
        <f t="shared" si="8"/>
        <v>2.1186401255959342</v>
      </c>
      <c r="J89" s="19"/>
      <c r="K89" s="33" t="s">
        <v>290</v>
      </c>
      <c r="L89" s="29" t="s">
        <v>291</v>
      </c>
      <c r="M89" s="29" t="s">
        <v>26</v>
      </c>
      <c r="N89" s="30">
        <v>26</v>
      </c>
      <c r="O89" s="31"/>
      <c r="Q89" s="2"/>
      <c r="R89" s="32" t="s">
        <v>252</v>
      </c>
      <c r="S89" s="33" t="s">
        <v>253</v>
      </c>
      <c r="T89" s="29" t="s">
        <v>21</v>
      </c>
      <c r="U89" s="39">
        <v>4.8399999999999999E-2</v>
      </c>
    </row>
    <row r="90" spans="1:21" ht="15" x14ac:dyDescent="0.25">
      <c r="A90" s="23" t="s">
        <v>219</v>
      </c>
      <c r="B90" s="23" t="s">
        <v>220</v>
      </c>
      <c r="C90" s="24"/>
      <c r="D90">
        <v>2050</v>
      </c>
      <c r="E90" s="26">
        <f t="shared" si="9"/>
        <v>24600</v>
      </c>
      <c r="F90" s="27">
        <v>156980770.5</v>
      </c>
      <c r="G90" s="99">
        <f t="shared" si="10"/>
        <v>1.5670709171350386E-4</v>
      </c>
      <c r="H90" s="24">
        <f t="shared" si="11"/>
        <v>0.15670709171350386</v>
      </c>
      <c r="I90">
        <f t="shared" si="8"/>
        <v>15.670709171350387</v>
      </c>
      <c r="J90" s="19"/>
      <c r="K90" s="36" t="s">
        <v>292</v>
      </c>
      <c r="L90" s="37" t="s">
        <v>293</v>
      </c>
      <c r="M90" s="37" t="s">
        <v>29</v>
      </c>
      <c r="N90" s="30">
        <v>10</v>
      </c>
      <c r="O90" s="31"/>
      <c r="Q90" s="2"/>
      <c r="R90" s="32" t="s">
        <v>294</v>
      </c>
      <c r="S90" s="33" t="s">
        <v>295</v>
      </c>
      <c r="T90" s="29" t="s">
        <v>51</v>
      </c>
      <c r="U90" s="39">
        <v>9.1580000000000022E-2</v>
      </c>
    </row>
    <row r="91" spans="1:21" ht="15" x14ac:dyDescent="0.25">
      <c r="A91" s="23" t="s">
        <v>279</v>
      </c>
      <c r="B91" s="23" t="s">
        <v>280</v>
      </c>
      <c r="C91" s="24"/>
      <c r="D91">
        <v>1350</v>
      </c>
      <c r="E91" s="26">
        <f t="shared" si="9"/>
        <v>16200</v>
      </c>
      <c r="F91" s="27">
        <v>538337933.20000005</v>
      </c>
      <c r="G91" s="99">
        <f t="shared" si="10"/>
        <v>3.0092622126223963E-5</v>
      </c>
      <c r="H91" s="24">
        <f t="shared" si="11"/>
        <v>3.0092622126223961E-2</v>
      </c>
      <c r="I91">
        <f t="shared" si="8"/>
        <v>3.0092622126223962</v>
      </c>
      <c r="J91" s="19"/>
      <c r="K91" s="33" t="s">
        <v>296</v>
      </c>
      <c r="L91" s="29" t="s">
        <v>297</v>
      </c>
      <c r="M91" s="29" t="s">
        <v>29</v>
      </c>
      <c r="N91" s="30">
        <v>16</v>
      </c>
      <c r="O91" s="31"/>
      <c r="Q91" s="2"/>
      <c r="R91" s="32" t="s">
        <v>298</v>
      </c>
      <c r="S91" s="33" t="s">
        <v>299</v>
      </c>
      <c r="T91" s="29" t="s">
        <v>48</v>
      </c>
      <c r="U91" s="39">
        <v>3.8159999999999999E-2</v>
      </c>
    </row>
    <row r="92" spans="1:21" ht="15" x14ac:dyDescent="0.25">
      <c r="A92" s="23" t="s">
        <v>283</v>
      </c>
      <c r="B92" s="23" t="s">
        <v>284</v>
      </c>
      <c r="C92" s="24"/>
      <c r="D92">
        <v>1200</v>
      </c>
      <c r="E92" s="26">
        <f t="shared" si="9"/>
        <v>14400</v>
      </c>
      <c r="F92" s="27">
        <v>43994024.880000003</v>
      </c>
      <c r="G92" s="99">
        <f t="shared" si="10"/>
        <v>3.2731717635015348E-4</v>
      </c>
      <c r="H92" s="24">
        <f t="shared" si="11"/>
        <v>0.3273171763501535</v>
      </c>
      <c r="I92">
        <f t="shared" si="8"/>
        <v>32.73171763501535</v>
      </c>
      <c r="J92" s="19"/>
      <c r="K92" s="33" t="s">
        <v>86</v>
      </c>
      <c r="L92" s="29" t="s">
        <v>87</v>
      </c>
      <c r="M92" s="29" t="s">
        <v>48</v>
      </c>
      <c r="N92" s="30">
        <v>8</v>
      </c>
      <c r="O92" s="31"/>
      <c r="Q92" s="2"/>
      <c r="R92" s="32" t="s">
        <v>181</v>
      </c>
      <c r="S92" s="33" t="s">
        <v>182</v>
      </c>
      <c r="T92" s="29" t="s">
        <v>26</v>
      </c>
      <c r="U92" s="39">
        <v>8.5758000000000015E-2</v>
      </c>
    </row>
    <row r="93" spans="1:21" ht="15" x14ac:dyDescent="0.25">
      <c r="A93" s="23" t="s">
        <v>86</v>
      </c>
      <c r="B93" s="23" t="s">
        <v>87</v>
      </c>
      <c r="C93" s="24"/>
      <c r="D93">
        <v>76700</v>
      </c>
      <c r="E93" s="26">
        <f t="shared" si="9"/>
        <v>920400</v>
      </c>
      <c r="F93" s="27">
        <v>9653582665</v>
      </c>
      <c r="G93" s="99">
        <f t="shared" si="10"/>
        <v>9.5342841299427567E-5</v>
      </c>
      <c r="H93" s="24">
        <f t="shared" si="11"/>
        <v>9.5342841299427564E-2</v>
      </c>
      <c r="I93">
        <f t="shared" si="8"/>
        <v>9.5342841299427565</v>
      </c>
      <c r="J93" s="19"/>
      <c r="K93" s="33" t="s">
        <v>219</v>
      </c>
      <c r="L93" s="29" t="s">
        <v>220</v>
      </c>
      <c r="M93" s="29" t="s">
        <v>51</v>
      </c>
      <c r="N93" s="30">
        <v>18</v>
      </c>
      <c r="O93" s="31"/>
      <c r="Q93" s="2"/>
      <c r="R93" s="32" t="s">
        <v>146</v>
      </c>
      <c r="S93" s="33" t="s">
        <v>147</v>
      </c>
      <c r="T93" s="29" t="s">
        <v>48</v>
      </c>
      <c r="U93" s="39">
        <v>6.9200000000000012E-2</v>
      </c>
    </row>
    <row r="94" spans="1:21" ht="15" x14ac:dyDescent="0.25">
      <c r="A94" s="23" t="s">
        <v>300</v>
      </c>
      <c r="B94" s="23" t="s">
        <v>276</v>
      </c>
      <c r="C94" s="24"/>
      <c r="D94">
        <v>2050</v>
      </c>
      <c r="E94" s="26">
        <f t="shared" si="9"/>
        <v>24600</v>
      </c>
      <c r="F94" s="27">
        <v>152513897.5</v>
      </c>
      <c r="G94" s="99">
        <f t="shared" si="10"/>
        <v>1.6129677624952178E-4</v>
      </c>
      <c r="H94" s="24">
        <f t="shared" si="11"/>
        <v>0.16129677624952179</v>
      </c>
      <c r="I94">
        <f t="shared" si="8"/>
        <v>16.12967762495218</v>
      </c>
      <c r="J94" s="19"/>
      <c r="K94" s="33" t="s">
        <v>301</v>
      </c>
      <c r="L94" s="29" t="s">
        <v>302</v>
      </c>
      <c r="M94" s="29" t="s">
        <v>107</v>
      </c>
      <c r="N94" s="30">
        <v>18</v>
      </c>
      <c r="O94" s="31"/>
      <c r="Q94" s="2"/>
      <c r="R94" s="32" t="s">
        <v>153</v>
      </c>
      <c r="S94" s="33" t="s">
        <v>154</v>
      </c>
      <c r="T94" s="29" t="s">
        <v>26</v>
      </c>
      <c r="U94" s="39">
        <v>6.6780000000000006E-2</v>
      </c>
    </row>
    <row r="95" spans="1:21" ht="15" x14ac:dyDescent="0.25">
      <c r="A95" s="23" t="s">
        <v>286</v>
      </c>
      <c r="B95" s="23" t="s">
        <v>287</v>
      </c>
      <c r="C95" s="24"/>
      <c r="D95">
        <v>1400</v>
      </c>
      <c r="E95" s="26">
        <f t="shared" si="9"/>
        <v>16800</v>
      </c>
      <c r="F95" s="27">
        <v>682051702</v>
      </c>
      <c r="G95" s="99">
        <f t="shared" si="10"/>
        <v>2.4631563781362722E-5</v>
      </c>
      <c r="H95" s="24">
        <f t="shared" si="11"/>
        <v>2.4631563781362723E-2</v>
      </c>
      <c r="I95">
        <f t="shared" si="8"/>
        <v>2.4631563781362722</v>
      </c>
      <c r="J95" s="19"/>
      <c r="K95" s="33" t="s">
        <v>303</v>
      </c>
      <c r="L95" s="29" t="s">
        <v>304</v>
      </c>
      <c r="M95" s="29" t="s">
        <v>26</v>
      </c>
      <c r="N95" s="30">
        <v>15</v>
      </c>
      <c r="O95" s="31"/>
      <c r="Q95" s="2"/>
      <c r="R95" s="32" t="s">
        <v>66</v>
      </c>
      <c r="S95" s="33" t="s">
        <v>67</v>
      </c>
      <c r="T95" s="29" t="s">
        <v>34</v>
      </c>
      <c r="U95" s="39">
        <v>4.616E-2</v>
      </c>
    </row>
    <row r="96" spans="1:21" ht="15" x14ac:dyDescent="0.25">
      <c r="A96" s="23" t="s">
        <v>290</v>
      </c>
      <c r="B96" s="23" t="s">
        <v>291</v>
      </c>
      <c r="C96" s="24"/>
      <c r="D96">
        <v>2850</v>
      </c>
      <c r="E96" s="26">
        <f t="shared" si="9"/>
        <v>34200</v>
      </c>
      <c r="F96" s="27">
        <v>45356240.210000001</v>
      </c>
      <c r="G96" s="99">
        <f t="shared" si="10"/>
        <v>7.5403075390847085E-4</v>
      </c>
      <c r="H96" s="24">
        <f t="shared" si="11"/>
        <v>0.75403075390847085</v>
      </c>
      <c r="I96">
        <f t="shared" si="8"/>
        <v>75.403075390847079</v>
      </c>
      <c r="J96" s="19"/>
      <c r="K96" s="33" t="s">
        <v>130</v>
      </c>
      <c r="L96" s="29" t="s">
        <v>131</v>
      </c>
      <c r="M96" s="29" t="s">
        <v>34</v>
      </c>
      <c r="N96" s="30">
        <v>12</v>
      </c>
      <c r="O96" s="31"/>
      <c r="Q96" s="2"/>
      <c r="R96" s="32" t="s">
        <v>168</v>
      </c>
      <c r="S96" s="33" t="s">
        <v>169</v>
      </c>
      <c r="T96" s="29" t="s">
        <v>48</v>
      </c>
      <c r="U96" s="39">
        <v>8.5400000000000004E-2</v>
      </c>
    </row>
    <row r="97" spans="1:21" ht="15" x14ac:dyDescent="0.25">
      <c r="A97" s="23" t="s">
        <v>271</v>
      </c>
      <c r="B97" s="23" t="s">
        <v>272</v>
      </c>
      <c r="C97" s="24"/>
      <c r="D97">
        <v>2050</v>
      </c>
      <c r="E97" s="26">
        <f t="shared" si="9"/>
        <v>24600</v>
      </c>
      <c r="F97" s="27">
        <v>2350189559</v>
      </c>
      <c r="G97" s="99">
        <f t="shared" si="10"/>
        <v>1.0467240783108253E-5</v>
      </c>
      <c r="H97" s="24">
        <f t="shared" si="11"/>
        <v>1.0467240783108253E-2</v>
      </c>
      <c r="I97">
        <f t="shared" si="8"/>
        <v>1.0467240783108254</v>
      </c>
      <c r="J97" s="19"/>
      <c r="K97" s="33" t="s">
        <v>305</v>
      </c>
      <c r="L97" s="29" t="s">
        <v>306</v>
      </c>
      <c r="M97" s="29" t="s">
        <v>29</v>
      </c>
      <c r="N97" s="30">
        <v>8</v>
      </c>
      <c r="O97" s="31"/>
      <c r="Q97" s="2"/>
      <c r="R97" s="32" t="s">
        <v>76</v>
      </c>
      <c r="S97" s="33" t="s">
        <v>77</v>
      </c>
      <c r="T97" s="29" t="s">
        <v>29</v>
      </c>
      <c r="U97" s="39">
        <v>5.4580000000000004E-2</v>
      </c>
    </row>
    <row r="98" spans="1:21" ht="15" x14ac:dyDescent="0.25">
      <c r="A98" s="23" t="s">
        <v>303</v>
      </c>
      <c r="B98" s="23" t="s">
        <v>304</v>
      </c>
      <c r="C98" s="24"/>
      <c r="D98">
        <v>2150</v>
      </c>
      <c r="E98" s="26">
        <f t="shared" si="9"/>
        <v>25800</v>
      </c>
      <c r="F98" s="27">
        <v>50911342.659999996</v>
      </c>
      <c r="G98" s="99">
        <f t="shared" si="10"/>
        <v>5.0676329972869751E-4</v>
      </c>
      <c r="H98" s="24">
        <f t="shared" si="11"/>
        <v>0.50676329972869749</v>
      </c>
      <c r="I98">
        <f t="shared" si="8"/>
        <v>50.676329972869752</v>
      </c>
      <c r="J98" s="19"/>
      <c r="K98" s="33" t="s">
        <v>271</v>
      </c>
      <c r="L98" s="29" t="s">
        <v>272</v>
      </c>
      <c r="M98" s="29" t="s">
        <v>21</v>
      </c>
      <c r="N98" s="30">
        <v>14</v>
      </c>
      <c r="O98" s="31"/>
      <c r="Q98" s="2"/>
      <c r="R98" s="32" t="s">
        <v>307</v>
      </c>
      <c r="S98" s="33" t="s">
        <v>308</v>
      </c>
      <c r="T98" s="29" t="s">
        <v>21</v>
      </c>
      <c r="U98" s="39">
        <v>6.1800000000000001E-2</v>
      </c>
    </row>
    <row r="99" spans="1:21" ht="15" x14ac:dyDescent="0.25">
      <c r="A99" s="23" t="s">
        <v>301</v>
      </c>
      <c r="B99" s="23" t="s">
        <v>302</v>
      </c>
      <c r="C99" s="24"/>
      <c r="D99">
        <v>2350</v>
      </c>
      <c r="E99" s="26">
        <f t="shared" si="9"/>
        <v>28200</v>
      </c>
      <c r="F99" s="27">
        <v>276136275</v>
      </c>
      <c r="G99" s="99">
        <f t="shared" si="10"/>
        <v>1.0212348957050283E-4</v>
      </c>
      <c r="H99" s="24">
        <f t="shared" si="11"/>
        <v>0.10212348957050282</v>
      </c>
      <c r="I99">
        <f t="shared" si="8"/>
        <v>10.212348957050283</v>
      </c>
      <c r="J99" s="19"/>
      <c r="K99" s="33" t="s">
        <v>309</v>
      </c>
      <c r="L99" s="29" t="s">
        <v>310</v>
      </c>
      <c r="M99" s="29" t="s">
        <v>29</v>
      </c>
      <c r="N99" s="30">
        <v>50</v>
      </c>
      <c r="O99" s="31"/>
      <c r="Q99" s="2"/>
      <c r="R99" s="32" t="s">
        <v>279</v>
      </c>
      <c r="S99" s="33" t="s">
        <v>280</v>
      </c>
      <c r="T99" s="29" t="s">
        <v>29</v>
      </c>
      <c r="U99" s="39">
        <v>3.9199999999999999E-2</v>
      </c>
    </row>
    <row r="100" spans="1:21" ht="15" x14ac:dyDescent="0.25">
      <c r="A100" s="23" t="s">
        <v>305</v>
      </c>
      <c r="B100" s="23" t="s">
        <v>306</v>
      </c>
      <c r="C100" s="24"/>
      <c r="D100">
        <v>2150</v>
      </c>
      <c r="E100" s="26">
        <f t="shared" si="9"/>
        <v>25800</v>
      </c>
      <c r="F100" s="27">
        <v>633192082.89999998</v>
      </c>
      <c r="G100" s="99">
        <f t="shared" si="10"/>
        <v>4.074592954769239E-5</v>
      </c>
      <c r="H100" s="24">
        <f t="shared" si="11"/>
        <v>4.0745929547692392E-2</v>
      </c>
      <c r="I100">
        <f t="shared" si="8"/>
        <v>4.0745929547692388</v>
      </c>
      <c r="J100" s="19"/>
      <c r="K100" s="33" t="s">
        <v>246</v>
      </c>
      <c r="L100" s="29" t="s">
        <v>247</v>
      </c>
      <c r="M100" s="29" t="s">
        <v>21</v>
      </c>
      <c r="N100" s="30">
        <v>12</v>
      </c>
      <c r="O100" s="31"/>
      <c r="Q100" s="2"/>
      <c r="R100" s="32" t="s">
        <v>311</v>
      </c>
      <c r="S100" s="33" t="s">
        <v>312</v>
      </c>
      <c r="T100" s="29" t="s">
        <v>26</v>
      </c>
      <c r="U100" s="39">
        <v>7.5380000000000003E-2</v>
      </c>
    </row>
    <row r="101" spans="1:21" ht="15" x14ac:dyDescent="0.25">
      <c r="A101" s="23" t="s">
        <v>292</v>
      </c>
      <c r="B101" s="23" t="s">
        <v>293</v>
      </c>
      <c r="C101" s="24"/>
      <c r="D101">
        <v>1050</v>
      </c>
      <c r="E101" s="26">
        <f t="shared" si="9"/>
        <v>12600</v>
      </c>
      <c r="F101" s="27">
        <v>207357178</v>
      </c>
      <c r="G101" s="99">
        <f t="shared" si="10"/>
        <v>6.0764715846972027E-5</v>
      </c>
      <c r="H101" s="24">
        <f t="shared" si="11"/>
        <v>6.0764715846972024E-2</v>
      </c>
      <c r="I101">
        <f t="shared" si="8"/>
        <v>6.0764715846972024</v>
      </c>
      <c r="J101" s="19"/>
      <c r="K101" s="33" t="s">
        <v>151</v>
      </c>
      <c r="L101" s="29" t="s">
        <v>152</v>
      </c>
      <c r="M101" s="29" t="s">
        <v>26</v>
      </c>
      <c r="N101" s="30">
        <v>42</v>
      </c>
      <c r="O101" s="31"/>
      <c r="Q101" s="2"/>
      <c r="R101" s="32" t="s">
        <v>275</v>
      </c>
      <c r="S101" s="33" t="s">
        <v>276</v>
      </c>
      <c r="T101" s="29" t="s">
        <v>26</v>
      </c>
      <c r="U101" s="39">
        <v>3.9760000000000004E-2</v>
      </c>
    </row>
    <row r="102" spans="1:21" ht="15" x14ac:dyDescent="0.25">
      <c r="A102" s="23" t="s">
        <v>296</v>
      </c>
      <c r="B102" s="23" t="s">
        <v>297</v>
      </c>
      <c r="C102" s="24"/>
      <c r="D102">
        <v>1650</v>
      </c>
      <c r="E102" s="26">
        <f t="shared" si="9"/>
        <v>19800</v>
      </c>
      <c r="F102" s="27">
        <v>90669514.400000006</v>
      </c>
      <c r="G102" s="99">
        <f t="shared" si="10"/>
        <v>2.1837549402382151E-4</v>
      </c>
      <c r="H102" s="24">
        <f t="shared" si="11"/>
        <v>0.2183754940238215</v>
      </c>
      <c r="I102">
        <f t="shared" si="8"/>
        <v>21.837549402382152</v>
      </c>
      <c r="J102" s="19"/>
      <c r="K102" s="33" t="s">
        <v>307</v>
      </c>
      <c r="L102" s="29" t="s">
        <v>308</v>
      </c>
      <c r="M102" s="29" t="s">
        <v>21</v>
      </c>
      <c r="N102" s="30">
        <v>24</v>
      </c>
      <c r="O102" s="31"/>
      <c r="Q102" s="2"/>
      <c r="R102" s="32" t="s">
        <v>313</v>
      </c>
      <c r="S102" s="33" t="s">
        <v>314</v>
      </c>
      <c r="T102" s="29" t="s">
        <v>26</v>
      </c>
      <c r="U102" s="39">
        <v>6.8356E-2</v>
      </c>
    </row>
    <row r="103" spans="1:21" ht="15" x14ac:dyDescent="0.25">
      <c r="A103" s="23" t="s">
        <v>281</v>
      </c>
      <c r="B103" s="23" t="s">
        <v>282</v>
      </c>
      <c r="C103" s="24"/>
      <c r="D103">
        <v>750</v>
      </c>
      <c r="E103" s="26">
        <f t="shared" si="9"/>
        <v>9000</v>
      </c>
      <c r="F103" s="27">
        <v>539922776.10000002</v>
      </c>
      <c r="G103" s="99">
        <f t="shared" si="10"/>
        <v>1.6669050461270215E-5</v>
      </c>
      <c r="H103" s="24">
        <f t="shared" si="11"/>
        <v>1.6669050461270214E-2</v>
      </c>
      <c r="I103">
        <f t="shared" si="8"/>
        <v>1.6669050461270216</v>
      </c>
      <c r="J103" s="19"/>
      <c r="K103" s="33" t="s">
        <v>315</v>
      </c>
      <c r="L103" s="29" t="s">
        <v>316</v>
      </c>
      <c r="M103" s="29" t="s">
        <v>48</v>
      </c>
      <c r="N103" s="30">
        <v>7</v>
      </c>
      <c r="O103" s="31"/>
      <c r="Q103" s="2"/>
      <c r="R103" s="32" t="s">
        <v>264</v>
      </c>
      <c r="S103" s="33" t="s">
        <v>265</v>
      </c>
      <c r="T103" s="29" t="s">
        <v>34</v>
      </c>
      <c r="U103" s="39">
        <v>1.9140000000000001E-2</v>
      </c>
    </row>
    <row r="104" spans="1:21" ht="15" x14ac:dyDescent="0.25">
      <c r="A104" s="23" t="s">
        <v>191</v>
      </c>
      <c r="B104" s="23" t="s">
        <v>192</v>
      </c>
      <c r="C104" s="24"/>
      <c r="D104">
        <v>14850</v>
      </c>
      <c r="E104" s="26">
        <f t="shared" si="9"/>
        <v>178200</v>
      </c>
      <c r="F104" s="27">
        <v>3316870099</v>
      </c>
      <c r="G104" s="99">
        <f t="shared" si="10"/>
        <v>5.3725347897623529E-5</v>
      </c>
      <c r="H104" s="24">
        <f t="shared" si="11"/>
        <v>5.3725347897623531E-2</v>
      </c>
      <c r="I104">
        <f t="shared" si="8"/>
        <v>5.3725347897623532</v>
      </c>
      <c r="J104" s="19"/>
      <c r="K104" s="33" t="s">
        <v>27</v>
      </c>
      <c r="L104" s="29" t="s">
        <v>28</v>
      </c>
      <c r="M104" s="29" t="s">
        <v>29</v>
      </c>
      <c r="N104" s="30">
        <v>100</v>
      </c>
      <c r="O104" s="31"/>
      <c r="Q104" s="2"/>
      <c r="R104" s="32" t="s">
        <v>103</v>
      </c>
      <c r="S104" s="33" t="s">
        <v>104</v>
      </c>
      <c r="T104" s="29" t="s">
        <v>48</v>
      </c>
      <c r="U104" s="39">
        <v>8.3600000000000008E-2</v>
      </c>
    </row>
    <row r="105" spans="1:21" ht="15" x14ac:dyDescent="0.25">
      <c r="A105" s="23" t="s">
        <v>309</v>
      </c>
      <c r="B105" s="23" t="s">
        <v>310</v>
      </c>
      <c r="C105" s="24"/>
      <c r="D105">
        <v>1000</v>
      </c>
      <c r="E105" s="26">
        <f t="shared" si="9"/>
        <v>12000</v>
      </c>
      <c r="F105" s="27">
        <v>171761582</v>
      </c>
      <c r="G105" s="99">
        <f t="shared" si="10"/>
        <v>6.9864284319412015E-5</v>
      </c>
      <c r="H105" s="24">
        <f t="shared" si="11"/>
        <v>6.9864284319412009E-2</v>
      </c>
      <c r="I105">
        <f t="shared" si="8"/>
        <v>6.9864284319412011</v>
      </c>
      <c r="J105" s="19"/>
      <c r="K105" s="33" t="s">
        <v>313</v>
      </c>
      <c r="L105" s="29" t="s">
        <v>314</v>
      </c>
      <c r="M105" s="29" t="s">
        <v>26</v>
      </c>
      <c r="N105" s="30">
        <v>20</v>
      </c>
      <c r="O105" s="31"/>
      <c r="Q105" s="2"/>
      <c r="R105" s="32" t="s">
        <v>227</v>
      </c>
      <c r="S105" s="33" t="s">
        <v>228</v>
      </c>
      <c r="T105" s="29" t="s">
        <v>26</v>
      </c>
      <c r="U105" s="39">
        <v>5.0380000000000001E-2</v>
      </c>
    </row>
    <row r="106" spans="1:21" ht="15" x14ac:dyDescent="0.25">
      <c r="A106" s="23" t="s">
        <v>27</v>
      </c>
      <c r="B106" s="23" t="s">
        <v>28</v>
      </c>
      <c r="C106" s="24"/>
      <c r="D106">
        <v>5150</v>
      </c>
      <c r="E106" s="26">
        <f t="shared" si="9"/>
        <v>61800</v>
      </c>
      <c r="F106" s="27">
        <v>7065445169</v>
      </c>
      <c r="G106" s="99">
        <f t="shared" si="10"/>
        <v>8.7467949324906867E-6</v>
      </c>
      <c r="H106" s="24">
        <f t="shared" si="11"/>
        <v>8.7467949324906875E-3</v>
      </c>
      <c r="I106">
        <f t="shared" si="8"/>
        <v>0.87467949324906868</v>
      </c>
      <c r="J106" s="19"/>
      <c r="K106" s="33" t="s">
        <v>317</v>
      </c>
      <c r="L106" s="29" t="s">
        <v>318</v>
      </c>
      <c r="M106" s="29" t="s">
        <v>34</v>
      </c>
      <c r="N106" s="30">
        <v>10</v>
      </c>
      <c r="O106" s="31"/>
      <c r="Q106" s="2"/>
      <c r="R106" s="32" t="s">
        <v>164</v>
      </c>
      <c r="S106" s="33" t="s">
        <v>165</v>
      </c>
      <c r="T106" s="29" t="s">
        <v>26</v>
      </c>
      <c r="U106" s="39">
        <v>2.6655999999999996E-2</v>
      </c>
    </row>
    <row r="107" spans="1:21" ht="15" x14ac:dyDescent="0.25">
      <c r="A107" s="23" t="s">
        <v>315</v>
      </c>
      <c r="B107" s="23" t="s">
        <v>316</v>
      </c>
      <c r="C107" s="24"/>
      <c r="D107">
        <v>1650</v>
      </c>
      <c r="E107" s="26">
        <f t="shared" si="9"/>
        <v>19800</v>
      </c>
      <c r="F107" s="27">
        <v>364115194.89999998</v>
      </c>
      <c r="G107" s="99">
        <f t="shared" si="10"/>
        <v>5.4378395291736837E-5</v>
      </c>
      <c r="H107" s="24">
        <f t="shared" si="11"/>
        <v>5.4378395291736839E-2</v>
      </c>
      <c r="I107">
        <f t="shared" si="8"/>
        <v>5.4378395291736839</v>
      </c>
      <c r="J107" s="19"/>
      <c r="K107" s="33" t="s">
        <v>60</v>
      </c>
      <c r="L107" s="29" t="s">
        <v>61</v>
      </c>
      <c r="M107" s="29" t="s">
        <v>21</v>
      </c>
      <c r="N107" s="30">
        <v>25</v>
      </c>
      <c r="O107" s="31"/>
      <c r="Q107" s="2"/>
      <c r="R107" s="32" t="s">
        <v>238</v>
      </c>
      <c r="S107" s="33" t="s">
        <v>239</v>
      </c>
      <c r="T107" s="29" t="s">
        <v>48</v>
      </c>
      <c r="U107" s="39">
        <v>6.336E-2</v>
      </c>
    </row>
    <row r="108" spans="1:21" ht="15" x14ac:dyDescent="0.25">
      <c r="A108" s="23" t="s">
        <v>151</v>
      </c>
      <c r="B108" s="23" t="s">
        <v>152</v>
      </c>
      <c r="C108" s="24"/>
      <c r="D108">
        <v>16600</v>
      </c>
      <c r="E108" s="26">
        <f t="shared" si="9"/>
        <v>199200</v>
      </c>
      <c r="F108" s="27">
        <v>1613969299</v>
      </c>
      <c r="G108" s="99">
        <f t="shared" si="10"/>
        <v>1.2342242205190795E-4</v>
      </c>
      <c r="H108" s="24">
        <f t="shared" si="11"/>
        <v>0.12342242205190795</v>
      </c>
      <c r="I108">
        <f t="shared" si="8"/>
        <v>12.342242205190795</v>
      </c>
      <c r="J108" s="19"/>
      <c r="K108" s="33" t="s">
        <v>319</v>
      </c>
      <c r="L108" s="29" t="s">
        <v>320</v>
      </c>
      <c r="M108" s="29" t="s">
        <v>48</v>
      </c>
      <c r="N108" s="30">
        <v>15</v>
      </c>
      <c r="O108" s="31"/>
      <c r="Q108" s="2"/>
      <c r="R108" s="32" t="s">
        <v>321</v>
      </c>
      <c r="S108" s="33" t="s">
        <v>322</v>
      </c>
      <c r="T108" s="29" t="s">
        <v>29</v>
      </c>
      <c r="U108" s="39">
        <v>4.6400000000000004E-2</v>
      </c>
    </row>
    <row r="109" spans="1:21" ht="15" x14ac:dyDescent="0.25">
      <c r="A109" s="23" t="s">
        <v>313</v>
      </c>
      <c r="B109" s="23" t="s">
        <v>314</v>
      </c>
      <c r="C109" s="24"/>
      <c r="D109">
        <v>8000</v>
      </c>
      <c r="E109" s="26">
        <f t="shared" si="9"/>
        <v>96000</v>
      </c>
      <c r="F109" s="27">
        <v>535423680</v>
      </c>
      <c r="G109" s="99">
        <f t="shared" si="10"/>
        <v>1.7929726231010178E-4</v>
      </c>
      <c r="H109" s="24">
        <f t="shared" si="11"/>
        <v>0.17929726231010179</v>
      </c>
      <c r="I109">
        <f t="shared" si="8"/>
        <v>17.929726231010179</v>
      </c>
      <c r="J109" s="19"/>
      <c r="K109" s="36" t="s">
        <v>323</v>
      </c>
      <c r="L109" s="37" t="s">
        <v>324</v>
      </c>
      <c r="M109" s="37" t="s">
        <v>21</v>
      </c>
      <c r="N109" s="30">
        <v>22</v>
      </c>
      <c r="O109" s="31"/>
      <c r="Q109" s="2"/>
      <c r="R109" s="32" t="s">
        <v>176</v>
      </c>
      <c r="S109" s="33" t="s">
        <v>177</v>
      </c>
      <c r="T109" s="29" t="s">
        <v>48</v>
      </c>
      <c r="U109" s="39">
        <v>7.3195999999999997E-2</v>
      </c>
    </row>
    <row r="110" spans="1:21" ht="15" x14ac:dyDescent="0.25">
      <c r="A110" s="23" t="s">
        <v>246</v>
      </c>
      <c r="B110" s="23" t="s">
        <v>247</v>
      </c>
      <c r="C110" s="24"/>
      <c r="D110">
        <v>3500</v>
      </c>
      <c r="E110" s="26">
        <f t="shared" si="9"/>
        <v>42000</v>
      </c>
      <c r="F110" s="27">
        <v>1226405059</v>
      </c>
      <c r="G110" s="99">
        <f t="shared" si="10"/>
        <v>3.4246434073132768E-5</v>
      </c>
      <c r="H110" s="24">
        <f t="shared" si="11"/>
        <v>3.424643407313277E-2</v>
      </c>
      <c r="I110">
        <f t="shared" si="8"/>
        <v>3.424643407313277</v>
      </c>
      <c r="J110" s="19"/>
      <c r="K110" s="33" t="s">
        <v>298</v>
      </c>
      <c r="L110" s="29" t="s">
        <v>299</v>
      </c>
      <c r="M110" s="29" t="s">
        <v>48</v>
      </c>
      <c r="N110" s="30">
        <v>10</v>
      </c>
      <c r="O110" s="31"/>
      <c r="Q110" s="2"/>
      <c r="R110" s="32" t="s">
        <v>157</v>
      </c>
      <c r="S110" s="33" t="s">
        <v>158</v>
      </c>
      <c r="T110" s="29" t="s">
        <v>34</v>
      </c>
      <c r="U110" s="39">
        <v>4.938E-2</v>
      </c>
    </row>
    <row r="111" spans="1:21" ht="15" x14ac:dyDescent="0.25">
      <c r="A111" s="23" t="s">
        <v>307</v>
      </c>
      <c r="B111" s="23" t="s">
        <v>308</v>
      </c>
      <c r="C111" s="24"/>
      <c r="D111">
        <v>4900</v>
      </c>
      <c r="E111" s="26">
        <f t="shared" si="9"/>
        <v>58800</v>
      </c>
      <c r="F111" s="27">
        <v>489315482.69999999</v>
      </c>
      <c r="G111" s="99">
        <f t="shared" si="10"/>
        <v>1.2016787140179327E-4</v>
      </c>
      <c r="H111" s="24">
        <f t="shared" si="11"/>
        <v>0.12016787140179327</v>
      </c>
      <c r="I111">
        <f t="shared" si="8"/>
        <v>12.016787140179327</v>
      </c>
      <c r="J111" s="19"/>
      <c r="K111" s="33" t="s">
        <v>178</v>
      </c>
      <c r="L111" s="29" t="s">
        <v>179</v>
      </c>
      <c r="M111" s="29" t="s">
        <v>48</v>
      </c>
      <c r="N111" s="30">
        <v>9</v>
      </c>
      <c r="O111" s="31"/>
      <c r="Q111" s="2"/>
      <c r="R111" s="32" t="s">
        <v>150</v>
      </c>
      <c r="S111" s="33" t="s">
        <v>136</v>
      </c>
      <c r="T111" s="29" t="s">
        <v>29</v>
      </c>
      <c r="U111" s="39">
        <v>7.9600000000000004E-2</v>
      </c>
    </row>
    <row r="112" spans="1:21" ht="15" x14ac:dyDescent="0.25">
      <c r="A112" s="23" t="s">
        <v>317</v>
      </c>
      <c r="B112" s="23" t="s">
        <v>318</v>
      </c>
      <c r="C112" s="24"/>
      <c r="D112">
        <v>1650</v>
      </c>
      <c r="E112" s="26">
        <f t="shared" si="9"/>
        <v>19800</v>
      </c>
      <c r="F112" s="27">
        <v>431026758.5</v>
      </c>
      <c r="G112" s="99">
        <f t="shared" si="10"/>
        <v>4.5936823200734069E-5</v>
      </c>
      <c r="H112" s="24">
        <f t="shared" si="11"/>
        <v>4.593682320073407E-2</v>
      </c>
      <c r="I112">
        <f t="shared" si="8"/>
        <v>4.5936823200734072</v>
      </c>
      <c r="J112" s="19"/>
      <c r="K112" s="33" t="s">
        <v>56</v>
      </c>
      <c r="L112" s="29" t="s">
        <v>57</v>
      </c>
      <c r="M112" s="29" t="s">
        <v>21</v>
      </c>
      <c r="N112" s="30">
        <v>15</v>
      </c>
      <c r="O112" s="31"/>
      <c r="Q112" s="2"/>
      <c r="R112" s="32" t="s">
        <v>24</v>
      </c>
      <c r="S112" s="33" t="s">
        <v>25</v>
      </c>
      <c r="T112" s="29" t="s">
        <v>26</v>
      </c>
      <c r="U112" s="39">
        <v>5.16E-2</v>
      </c>
    </row>
    <row r="113" spans="1:21" ht="15" x14ac:dyDescent="0.25">
      <c r="A113" s="23" t="s">
        <v>60</v>
      </c>
      <c r="B113" s="23" t="s">
        <v>61</v>
      </c>
      <c r="C113" s="24"/>
      <c r="D113">
        <v>10050</v>
      </c>
      <c r="E113" s="26">
        <f t="shared" si="9"/>
        <v>120600</v>
      </c>
      <c r="F113" s="27">
        <v>5981556774</v>
      </c>
      <c r="G113" s="99">
        <f t="shared" si="10"/>
        <v>2.0161975311211851E-5</v>
      </c>
      <c r="H113" s="24">
        <f t="shared" si="11"/>
        <v>2.016197531121185E-2</v>
      </c>
      <c r="I113">
        <f t="shared" si="8"/>
        <v>2.0161975311211853</v>
      </c>
      <c r="J113" s="19"/>
      <c r="K113" s="33" t="s">
        <v>118</v>
      </c>
      <c r="L113" s="29" t="s">
        <v>119</v>
      </c>
      <c r="M113" s="29" t="s">
        <v>51</v>
      </c>
      <c r="N113" s="30">
        <v>20</v>
      </c>
      <c r="O113" s="31"/>
      <c r="Q113" s="2"/>
      <c r="R113" s="32" t="s">
        <v>82</v>
      </c>
      <c r="S113" s="33" t="s">
        <v>83</v>
      </c>
      <c r="T113" s="29" t="s">
        <v>29</v>
      </c>
      <c r="U113" s="39">
        <v>1.7999999999999999E-2</v>
      </c>
    </row>
    <row r="114" spans="1:21" ht="15" x14ac:dyDescent="0.25">
      <c r="A114" s="23" t="s">
        <v>319</v>
      </c>
      <c r="B114" s="23" t="s">
        <v>320</v>
      </c>
      <c r="C114" s="24"/>
      <c r="D114">
        <v>3500</v>
      </c>
      <c r="E114" s="26">
        <f t="shared" si="9"/>
        <v>42000</v>
      </c>
      <c r="F114" s="27">
        <v>317456169.5</v>
      </c>
      <c r="G114" s="99">
        <f t="shared" si="10"/>
        <v>1.3230172866430937E-4</v>
      </c>
      <c r="H114" s="24">
        <f t="shared" si="11"/>
        <v>0.13230172866430936</v>
      </c>
      <c r="I114">
        <f t="shared" si="8"/>
        <v>13.230172866430937</v>
      </c>
      <c r="J114" s="19"/>
      <c r="K114" s="33" t="s">
        <v>197</v>
      </c>
      <c r="L114" s="29" t="s">
        <v>198</v>
      </c>
      <c r="M114" s="29" t="s">
        <v>26</v>
      </c>
      <c r="N114" s="30">
        <v>20</v>
      </c>
      <c r="O114" s="31"/>
      <c r="Q114" s="2"/>
      <c r="R114" s="41" t="s">
        <v>37</v>
      </c>
      <c r="S114" s="36" t="s">
        <v>38</v>
      </c>
      <c r="T114" s="37" t="s">
        <v>26</v>
      </c>
      <c r="U114" s="39">
        <v>5.0000000000000001E-3</v>
      </c>
    </row>
    <row r="115" spans="1:21" ht="15" x14ac:dyDescent="0.25">
      <c r="A115" s="23" t="s">
        <v>178</v>
      </c>
      <c r="B115" s="23" t="s">
        <v>179</v>
      </c>
      <c r="C115" s="24"/>
      <c r="D115">
        <v>15550</v>
      </c>
      <c r="E115" s="26">
        <f t="shared" si="9"/>
        <v>186600</v>
      </c>
      <c r="F115" s="27">
        <v>2357641826</v>
      </c>
      <c r="G115" s="99">
        <f t="shared" si="10"/>
        <v>7.9146882254200392E-5</v>
      </c>
      <c r="H115" s="24">
        <f t="shared" si="11"/>
        <v>7.9146882254200385E-2</v>
      </c>
      <c r="I115">
        <f t="shared" si="8"/>
        <v>7.914688225420039</v>
      </c>
      <c r="J115" s="19"/>
      <c r="K115" s="33" t="s">
        <v>325</v>
      </c>
      <c r="L115" s="29" t="s">
        <v>326</v>
      </c>
      <c r="M115" s="29" t="s">
        <v>48</v>
      </c>
      <c r="N115" s="30">
        <v>8</v>
      </c>
      <c r="O115" s="31"/>
      <c r="Q115" s="2"/>
      <c r="R115" s="32" t="s">
        <v>319</v>
      </c>
      <c r="S115" s="33" t="s">
        <v>320</v>
      </c>
      <c r="T115" s="29" t="s">
        <v>48</v>
      </c>
      <c r="U115" s="39">
        <v>7.0996000000000004E-2</v>
      </c>
    </row>
    <row r="116" spans="1:21" ht="15" x14ac:dyDescent="0.25">
      <c r="A116" s="23" t="s">
        <v>56</v>
      </c>
      <c r="B116" s="23" t="s">
        <v>57</v>
      </c>
      <c r="C116" s="24"/>
      <c r="D116">
        <v>26000</v>
      </c>
      <c r="E116" s="26">
        <f t="shared" si="9"/>
        <v>312000</v>
      </c>
      <c r="F116" s="27">
        <v>7170815122</v>
      </c>
      <c r="G116" s="99">
        <f t="shared" si="10"/>
        <v>4.3509697948115643E-5</v>
      </c>
      <c r="H116" s="24">
        <f t="shared" si="11"/>
        <v>4.3509697948115642E-2</v>
      </c>
      <c r="I116">
        <f t="shared" si="8"/>
        <v>4.3509697948115642</v>
      </c>
      <c r="J116" s="19"/>
      <c r="K116" s="33" t="s">
        <v>327</v>
      </c>
      <c r="L116" s="29" t="s">
        <v>328</v>
      </c>
      <c r="M116" s="29" t="s">
        <v>34</v>
      </c>
      <c r="N116" s="30">
        <v>16</v>
      </c>
      <c r="O116" s="31"/>
      <c r="Q116" s="2"/>
      <c r="R116" s="32" t="s">
        <v>325</v>
      </c>
      <c r="S116" s="33" t="s">
        <v>326</v>
      </c>
      <c r="T116" s="29" t="s">
        <v>48</v>
      </c>
      <c r="U116" s="39">
        <v>2.6242500000000002E-2</v>
      </c>
    </row>
    <row r="117" spans="1:21" ht="15" x14ac:dyDescent="0.25">
      <c r="A117" s="23" t="s">
        <v>323</v>
      </c>
      <c r="B117" s="23" t="s">
        <v>324</v>
      </c>
      <c r="C117" s="24"/>
      <c r="D117">
        <v>900</v>
      </c>
      <c r="E117" s="26">
        <f t="shared" si="9"/>
        <v>10800</v>
      </c>
      <c r="F117" s="27">
        <v>257757976.59999999</v>
      </c>
      <c r="G117" s="99">
        <f t="shared" si="10"/>
        <v>4.1899770251377742E-5</v>
      </c>
      <c r="H117" s="24">
        <f t="shared" si="11"/>
        <v>4.1899770251377741E-2</v>
      </c>
      <c r="I117">
        <f t="shared" si="8"/>
        <v>4.1899770251377744</v>
      </c>
      <c r="J117" s="19"/>
      <c r="K117" s="36" t="s">
        <v>329</v>
      </c>
      <c r="L117" s="37" t="s">
        <v>149</v>
      </c>
      <c r="M117" s="37" t="s">
        <v>29</v>
      </c>
      <c r="N117" s="30">
        <v>10</v>
      </c>
      <c r="O117" s="31"/>
      <c r="Q117" s="2"/>
      <c r="R117" s="32" t="s">
        <v>315</v>
      </c>
      <c r="S117" s="33" t="s">
        <v>316</v>
      </c>
      <c r="T117" s="29" t="s">
        <v>48</v>
      </c>
      <c r="U117" s="39">
        <v>3.8392000000000003E-2</v>
      </c>
    </row>
    <row r="118" spans="1:21" ht="15" x14ac:dyDescent="0.25">
      <c r="A118" s="23" t="s">
        <v>118</v>
      </c>
      <c r="B118" s="23" t="s">
        <v>119</v>
      </c>
      <c r="C118" s="24"/>
      <c r="D118">
        <v>14950</v>
      </c>
      <c r="E118" s="26">
        <f t="shared" si="9"/>
        <v>179400</v>
      </c>
      <c r="F118" s="27">
        <v>3157296901</v>
      </c>
      <c r="G118" s="99">
        <f t="shared" si="10"/>
        <v>5.6820757003618903E-5</v>
      </c>
      <c r="H118" s="24">
        <f t="shared" si="11"/>
        <v>5.6820757003618903E-2</v>
      </c>
      <c r="I118">
        <f t="shared" si="8"/>
        <v>5.6820757003618905</v>
      </c>
      <c r="J118" s="19"/>
      <c r="K118" s="33" t="s">
        <v>236</v>
      </c>
      <c r="L118" s="29" t="s">
        <v>237</v>
      </c>
      <c r="M118" s="29" t="s">
        <v>51</v>
      </c>
      <c r="N118" s="30">
        <v>17</v>
      </c>
      <c r="O118" s="31"/>
      <c r="Q118" s="2"/>
      <c r="R118" s="32" t="s">
        <v>207</v>
      </c>
      <c r="S118" s="33" t="s">
        <v>208</v>
      </c>
      <c r="T118" s="29" t="s">
        <v>48</v>
      </c>
      <c r="U118" s="39">
        <v>6.318E-2</v>
      </c>
    </row>
    <row r="119" spans="1:21" ht="15" x14ac:dyDescent="0.25">
      <c r="A119" s="23" t="s">
        <v>325</v>
      </c>
      <c r="B119" s="23" t="s">
        <v>326</v>
      </c>
      <c r="C119" s="24"/>
      <c r="D119">
        <v>1500</v>
      </c>
      <c r="E119" s="26">
        <f t="shared" si="9"/>
        <v>18000</v>
      </c>
      <c r="F119" s="27">
        <v>276632972.60000002</v>
      </c>
      <c r="G119" s="99">
        <f t="shared" si="10"/>
        <v>6.5068165341328513E-5</v>
      </c>
      <c r="H119" s="24">
        <f t="shared" si="11"/>
        <v>6.5068165341328518E-2</v>
      </c>
      <c r="I119">
        <f t="shared" si="8"/>
        <v>6.5068165341328514</v>
      </c>
      <c r="J119" s="19"/>
      <c r="K119" s="33" t="s">
        <v>54</v>
      </c>
      <c r="L119" s="29" t="s">
        <v>55</v>
      </c>
      <c r="M119" s="29" t="s">
        <v>51</v>
      </c>
      <c r="N119" s="30">
        <v>27</v>
      </c>
      <c r="O119" s="31"/>
      <c r="Q119" s="2"/>
      <c r="R119" s="32" t="s">
        <v>305</v>
      </c>
      <c r="S119" s="33" t="s">
        <v>306</v>
      </c>
      <c r="T119" s="29" t="s">
        <v>29</v>
      </c>
      <c r="U119" s="39">
        <v>6.9400000000000003E-2</v>
      </c>
    </row>
    <row r="120" spans="1:21" ht="15" x14ac:dyDescent="0.25">
      <c r="A120" s="23" t="s">
        <v>197</v>
      </c>
      <c r="B120" s="23" t="s">
        <v>198</v>
      </c>
      <c r="C120" s="24"/>
      <c r="D120">
        <v>6950</v>
      </c>
      <c r="E120" s="26">
        <f t="shared" si="9"/>
        <v>83400</v>
      </c>
      <c r="F120" s="27">
        <v>852871947.79999995</v>
      </c>
      <c r="G120" s="99">
        <f t="shared" si="10"/>
        <v>9.7787247212353443E-5</v>
      </c>
      <c r="H120" s="24">
        <f t="shared" si="11"/>
        <v>9.7787247212353448E-2</v>
      </c>
      <c r="I120">
        <f t="shared" si="8"/>
        <v>9.7787247212353439</v>
      </c>
      <c r="J120" s="19"/>
      <c r="K120" s="33" t="s">
        <v>330</v>
      </c>
      <c r="L120" s="29" t="s">
        <v>331</v>
      </c>
      <c r="M120" s="29" t="s">
        <v>29</v>
      </c>
      <c r="N120" s="30">
        <v>16</v>
      </c>
      <c r="O120" s="31"/>
      <c r="Q120" s="2"/>
      <c r="R120" s="32" t="s">
        <v>332</v>
      </c>
      <c r="S120" s="33" t="s">
        <v>333</v>
      </c>
      <c r="T120" s="29" t="s">
        <v>21</v>
      </c>
      <c r="U120" s="39">
        <v>1.4996000000000001E-2</v>
      </c>
    </row>
    <row r="121" spans="1:21" ht="15" x14ac:dyDescent="0.25">
      <c r="A121" s="23" t="s">
        <v>298</v>
      </c>
      <c r="B121" s="23" t="s">
        <v>299</v>
      </c>
      <c r="C121" s="24"/>
      <c r="D121">
        <v>2600</v>
      </c>
      <c r="E121" s="26">
        <f t="shared" si="9"/>
        <v>31200</v>
      </c>
      <c r="F121" s="27">
        <v>514805002.89999998</v>
      </c>
      <c r="G121" s="99">
        <f t="shared" si="10"/>
        <v>6.0605471633422624E-5</v>
      </c>
      <c r="H121" s="24">
        <f t="shared" si="11"/>
        <v>6.0605471633422621E-2</v>
      </c>
      <c r="I121">
        <f t="shared" si="8"/>
        <v>6.0605471633422621</v>
      </c>
      <c r="J121" s="19"/>
      <c r="K121" s="33" t="s">
        <v>174</v>
      </c>
      <c r="L121" s="29" t="s">
        <v>175</v>
      </c>
      <c r="M121" s="29" t="s">
        <v>34</v>
      </c>
      <c r="N121" s="30">
        <v>9</v>
      </c>
      <c r="O121" s="31"/>
      <c r="Q121" s="2"/>
      <c r="R121" s="32" t="s">
        <v>330</v>
      </c>
      <c r="S121" s="33" t="s">
        <v>331</v>
      </c>
      <c r="T121" s="29" t="s">
        <v>29</v>
      </c>
      <c r="U121" s="39">
        <v>4.8394000000000006E-2</v>
      </c>
    </row>
    <row r="122" spans="1:21" ht="15" x14ac:dyDescent="0.25">
      <c r="A122" s="23" t="s">
        <v>240</v>
      </c>
      <c r="B122" s="23" t="s">
        <v>241</v>
      </c>
      <c r="C122" s="24"/>
      <c r="D122" t="s">
        <v>334</v>
      </c>
      <c r="E122" s="26" t="s">
        <v>334</v>
      </c>
      <c r="F122" s="27">
        <v>402828550.69999999</v>
      </c>
      <c r="G122" s="99" t="s">
        <v>334</v>
      </c>
      <c r="H122" s="24" t="s">
        <v>334</v>
      </c>
      <c r="I122" t="e">
        <f t="shared" si="8"/>
        <v>#VALUE!</v>
      </c>
      <c r="J122" s="19"/>
      <c r="K122" s="33" t="s">
        <v>234</v>
      </c>
      <c r="L122" s="29" t="s">
        <v>235</v>
      </c>
      <c r="M122" s="29" t="s">
        <v>29</v>
      </c>
      <c r="N122" s="30">
        <v>10</v>
      </c>
      <c r="O122" s="31"/>
      <c r="Q122" s="2"/>
      <c r="R122" s="32" t="s">
        <v>124</v>
      </c>
      <c r="S122" s="33" t="s">
        <v>125</v>
      </c>
      <c r="T122" s="29" t="s">
        <v>29</v>
      </c>
      <c r="U122" s="39">
        <v>7.3592000000000005E-2</v>
      </c>
    </row>
    <row r="123" spans="1:21" ht="15" x14ac:dyDescent="0.25">
      <c r="A123" s="23" t="s">
        <v>327</v>
      </c>
      <c r="B123" s="23" t="s">
        <v>328</v>
      </c>
      <c r="C123" s="24"/>
      <c r="D123">
        <v>2400</v>
      </c>
      <c r="E123" s="26">
        <f t="shared" ref="E123:E124" si="12">D123*$D$2</f>
        <v>28800</v>
      </c>
      <c r="F123" s="27">
        <v>250491000</v>
      </c>
      <c r="G123" s="99">
        <f t="shared" ref="G123:G154" si="13">E123/F123</f>
        <v>1.1497419068948585E-4</v>
      </c>
      <c r="H123" s="24">
        <f t="shared" ref="H123:H154" si="14">G123*1000</f>
        <v>0.11497419068948585</v>
      </c>
      <c r="I123">
        <f t="shared" si="8"/>
        <v>11.497419068948584</v>
      </c>
      <c r="J123" s="19"/>
      <c r="K123" s="33" t="s">
        <v>195</v>
      </c>
      <c r="L123" s="29" t="s">
        <v>196</v>
      </c>
      <c r="M123" s="29" t="s">
        <v>26</v>
      </c>
      <c r="N123" s="30">
        <v>15</v>
      </c>
      <c r="O123" s="31"/>
      <c r="Q123" s="2"/>
      <c r="R123" s="32" t="s">
        <v>201</v>
      </c>
      <c r="S123" s="33" t="s">
        <v>202</v>
      </c>
      <c r="T123" s="29" t="s">
        <v>48</v>
      </c>
      <c r="U123" s="39">
        <v>5.5600000000000004E-2</v>
      </c>
    </row>
    <row r="124" spans="1:21" ht="15" x14ac:dyDescent="0.25">
      <c r="A124" s="23" t="s">
        <v>236</v>
      </c>
      <c r="B124" s="23" t="s">
        <v>237</v>
      </c>
      <c r="C124" s="24"/>
      <c r="D124">
        <v>7000</v>
      </c>
      <c r="E124" s="26">
        <f t="shared" si="12"/>
        <v>84000</v>
      </c>
      <c r="F124" s="27">
        <v>1598420561</v>
      </c>
      <c r="G124" s="99">
        <f t="shared" si="13"/>
        <v>5.2551876552093475E-5</v>
      </c>
      <c r="H124" s="24">
        <f t="shared" si="14"/>
        <v>5.2551876552093472E-2</v>
      </c>
      <c r="I124">
        <f t="shared" si="8"/>
        <v>5.2551876552093475</v>
      </c>
      <c r="J124" s="19"/>
      <c r="K124" s="33" t="s">
        <v>261</v>
      </c>
      <c r="L124" s="29" t="s">
        <v>262</v>
      </c>
      <c r="M124" s="29" t="s">
        <v>21</v>
      </c>
      <c r="N124" s="30">
        <v>36</v>
      </c>
      <c r="O124" s="31"/>
      <c r="Q124" s="2"/>
      <c r="R124" s="32" t="s">
        <v>335</v>
      </c>
      <c r="S124" s="33" t="s">
        <v>336</v>
      </c>
      <c r="T124" s="29" t="s">
        <v>48</v>
      </c>
      <c r="U124" s="39">
        <v>4.7396000000000008E-2</v>
      </c>
    </row>
    <row r="125" spans="1:21" ht="15" x14ac:dyDescent="0.25">
      <c r="A125" s="23" t="s">
        <v>337</v>
      </c>
      <c r="B125" s="23" t="s">
        <v>55</v>
      </c>
      <c r="C125" s="24"/>
      <c r="D125" s="100">
        <f>E125/12</f>
        <v>11227.676457300671</v>
      </c>
      <c r="E125" s="26">
        <v>134732.11748760805</v>
      </c>
      <c r="F125" s="27">
        <v>12768661914</v>
      </c>
      <c r="G125" s="99">
        <f t="shared" si="13"/>
        <v>1.0551780475907435E-5</v>
      </c>
      <c r="H125" s="24">
        <f t="shared" si="14"/>
        <v>1.0551780475907435E-2</v>
      </c>
      <c r="I125">
        <f t="shared" si="8"/>
        <v>1.0551780475907435</v>
      </c>
      <c r="J125" s="19"/>
      <c r="K125" s="33" t="s">
        <v>294</v>
      </c>
      <c r="L125" s="29" t="s">
        <v>295</v>
      </c>
      <c r="M125" s="29" t="s">
        <v>51</v>
      </c>
      <c r="N125" s="30">
        <v>24</v>
      </c>
      <c r="O125" s="31"/>
      <c r="Q125" s="2"/>
      <c r="R125" s="32" t="s">
        <v>269</v>
      </c>
      <c r="S125" s="33" t="s">
        <v>270</v>
      </c>
      <c r="T125" s="29" t="s">
        <v>26</v>
      </c>
      <c r="U125" s="39">
        <v>2.1794000000000001E-2</v>
      </c>
    </row>
    <row r="126" spans="1:21" ht="15" x14ac:dyDescent="0.25">
      <c r="A126" s="23" t="s">
        <v>330</v>
      </c>
      <c r="B126" s="23" t="s">
        <v>331</v>
      </c>
      <c r="C126" s="24"/>
      <c r="D126">
        <v>1150</v>
      </c>
      <c r="E126" s="26">
        <f t="shared" ref="E126:E154" si="15">D126*$D$2</f>
        <v>13800</v>
      </c>
      <c r="F126" s="27">
        <v>393072012.30000001</v>
      </c>
      <c r="G126" s="99">
        <f t="shared" si="13"/>
        <v>3.5108070705038087E-5</v>
      </c>
      <c r="H126" s="24">
        <f t="shared" si="14"/>
        <v>3.5108070705038089E-2</v>
      </c>
      <c r="I126">
        <f t="shared" si="8"/>
        <v>3.5108070705038088</v>
      </c>
      <c r="J126" s="19"/>
      <c r="K126" s="33" t="s">
        <v>311</v>
      </c>
      <c r="L126" s="29" t="s">
        <v>312</v>
      </c>
      <c r="M126" s="29" t="s">
        <v>26</v>
      </c>
      <c r="N126" s="30">
        <v>47</v>
      </c>
      <c r="O126" s="31"/>
      <c r="Q126" s="2"/>
      <c r="R126" s="32" t="s">
        <v>244</v>
      </c>
      <c r="S126" s="33" t="s">
        <v>245</v>
      </c>
      <c r="T126" s="29" t="s">
        <v>34</v>
      </c>
      <c r="U126" s="39">
        <v>1.4490000000000001E-2</v>
      </c>
    </row>
    <row r="127" spans="1:21" ht="15" x14ac:dyDescent="0.25">
      <c r="A127" s="23" t="s">
        <v>174</v>
      </c>
      <c r="B127" s="23" t="s">
        <v>175</v>
      </c>
      <c r="C127" s="24"/>
      <c r="D127">
        <v>4550</v>
      </c>
      <c r="E127" s="26">
        <f t="shared" si="15"/>
        <v>54600</v>
      </c>
      <c r="F127" s="27">
        <v>3078438300</v>
      </c>
      <c r="G127" s="99">
        <f t="shared" si="13"/>
        <v>1.7736265820237489E-5</v>
      </c>
      <c r="H127" s="24">
        <f t="shared" si="14"/>
        <v>1.773626582023749E-2</v>
      </c>
      <c r="I127">
        <f t="shared" si="8"/>
        <v>1.7736265820237489</v>
      </c>
      <c r="J127" s="19"/>
      <c r="K127" s="36" t="s">
        <v>229</v>
      </c>
      <c r="L127" s="37" t="s">
        <v>230</v>
      </c>
      <c r="M127" s="37" t="s">
        <v>29</v>
      </c>
      <c r="N127" s="30">
        <v>14</v>
      </c>
      <c r="O127" s="31"/>
      <c r="Q127" s="2"/>
      <c r="R127" s="32" t="s">
        <v>301</v>
      </c>
      <c r="S127" s="33" t="s">
        <v>302</v>
      </c>
      <c r="T127" s="29" t="s">
        <v>107</v>
      </c>
      <c r="U127" s="39">
        <v>4.4980000000000006E-2</v>
      </c>
    </row>
    <row r="128" spans="1:21" ht="15" x14ac:dyDescent="0.25">
      <c r="A128" s="23" t="s">
        <v>234</v>
      </c>
      <c r="B128" s="23" t="s">
        <v>235</v>
      </c>
      <c r="C128" s="24"/>
      <c r="D128">
        <v>1750</v>
      </c>
      <c r="E128" s="26">
        <f t="shared" si="15"/>
        <v>21000</v>
      </c>
      <c r="F128" s="27">
        <v>946701664.5</v>
      </c>
      <c r="G128" s="99">
        <f t="shared" si="13"/>
        <v>2.2182278522866167E-5</v>
      </c>
      <c r="H128" s="24">
        <f t="shared" si="14"/>
        <v>2.2182278522866167E-2</v>
      </c>
      <c r="I128">
        <f t="shared" si="8"/>
        <v>2.2182278522866166</v>
      </c>
      <c r="J128" s="19"/>
      <c r="K128" s="33" t="s">
        <v>142</v>
      </c>
      <c r="L128" s="29" t="s">
        <v>143</v>
      </c>
      <c r="M128" s="29" t="s">
        <v>29</v>
      </c>
      <c r="N128" s="30">
        <v>26</v>
      </c>
      <c r="O128" s="31"/>
      <c r="Q128" s="2"/>
      <c r="R128" s="41" t="s">
        <v>259</v>
      </c>
      <c r="S128" s="36" t="s">
        <v>260</v>
      </c>
      <c r="T128" s="37" t="s">
        <v>29</v>
      </c>
      <c r="U128" s="39">
        <v>2.8900000000000002E-3</v>
      </c>
    </row>
    <row r="129" spans="1:21" ht="15" x14ac:dyDescent="0.25">
      <c r="A129" s="23" t="s">
        <v>261</v>
      </c>
      <c r="B129" s="23" t="s">
        <v>262</v>
      </c>
      <c r="C129" s="24"/>
      <c r="D129">
        <v>10800</v>
      </c>
      <c r="E129" s="26">
        <f t="shared" si="15"/>
        <v>129600</v>
      </c>
      <c r="F129" s="27">
        <v>528585248.5</v>
      </c>
      <c r="G129" s="99">
        <f t="shared" si="13"/>
        <v>2.4518277868664358E-4</v>
      </c>
      <c r="H129" s="24">
        <f t="shared" si="14"/>
        <v>0.24518277868664357</v>
      </c>
      <c r="I129">
        <f t="shared" si="8"/>
        <v>24.518277868664359</v>
      </c>
      <c r="J129" s="19"/>
      <c r="K129" s="33" t="s">
        <v>105</v>
      </c>
      <c r="L129" s="29" t="s">
        <v>106</v>
      </c>
      <c r="M129" s="29" t="s">
        <v>107</v>
      </c>
      <c r="N129" s="30">
        <v>29</v>
      </c>
      <c r="O129" s="31"/>
      <c r="Q129" s="2"/>
      <c r="R129" s="32" t="s">
        <v>283</v>
      </c>
      <c r="S129" s="33" t="s">
        <v>284</v>
      </c>
      <c r="T129" s="29" t="s">
        <v>21</v>
      </c>
      <c r="U129" s="39">
        <v>1.4175999999999999E-2</v>
      </c>
    </row>
    <row r="130" spans="1:21" ht="15" x14ac:dyDescent="0.25">
      <c r="A130" s="23" t="s">
        <v>176</v>
      </c>
      <c r="B130" s="23" t="s">
        <v>177</v>
      </c>
      <c r="C130" s="24"/>
      <c r="D130">
        <v>2350</v>
      </c>
      <c r="E130" s="26">
        <f t="shared" si="15"/>
        <v>28200</v>
      </c>
      <c r="F130" s="27">
        <v>366580067.10000002</v>
      </c>
      <c r="G130" s="99">
        <f t="shared" si="13"/>
        <v>7.6927259638225976E-5</v>
      </c>
      <c r="H130" s="24">
        <f t="shared" si="14"/>
        <v>7.692725963822597E-2</v>
      </c>
      <c r="I130">
        <f t="shared" si="8"/>
        <v>7.692725963822598</v>
      </c>
      <c r="J130" s="19"/>
      <c r="K130" s="33" t="s">
        <v>120</v>
      </c>
      <c r="L130" s="29" t="s">
        <v>121</v>
      </c>
      <c r="M130" s="29" t="s">
        <v>26</v>
      </c>
      <c r="N130" s="30">
        <v>23</v>
      </c>
      <c r="O130" s="31"/>
      <c r="Q130" s="2"/>
      <c r="R130" s="32" t="s">
        <v>303</v>
      </c>
      <c r="S130" s="33" t="s">
        <v>304</v>
      </c>
      <c r="T130" s="29" t="s">
        <v>26</v>
      </c>
      <c r="U130" s="39">
        <v>3.8574000000000004E-2</v>
      </c>
    </row>
    <row r="131" spans="1:21" ht="15" x14ac:dyDescent="0.25">
      <c r="A131" s="23" t="s">
        <v>229</v>
      </c>
      <c r="B131" s="23" t="s">
        <v>230</v>
      </c>
      <c r="C131" s="24"/>
      <c r="D131">
        <v>950</v>
      </c>
      <c r="E131" s="26">
        <f t="shared" si="15"/>
        <v>11400</v>
      </c>
      <c r="F131" s="27">
        <v>343020982.5</v>
      </c>
      <c r="G131" s="99">
        <f t="shared" si="13"/>
        <v>3.3234118557164358E-5</v>
      </c>
      <c r="H131" s="24">
        <f t="shared" si="14"/>
        <v>3.3234118557164356E-2</v>
      </c>
      <c r="I131">
        <f t="shared" si="8"/>
        <v>3.3234118557164356</v>
      </c>
      <c r="J131" s="19"/>
      <c r="K131" s="33" t="s">
        <v>250</v>
      </c>
      <c r="L131" s="29" t="s">
        <v>251</v>
      </c>
      <c r="M131" s="29" t="s">
        <v>21</v>
      </c>
      <c r="N131" s="30">
        <v>15</v>
      </c>
      <c r="O131" s="31"/>
      <c r="Q131" s="2"/>
      <c r="R131" s="32" t="s">
        <v>72</v>
      </c>
      <c r="S131" s="33" t="s">
        <v>73</v>
      </c>
      <c r="T131" s="29" t="s">
        <v>48</v>
      </c>
      <c r="U131" s="39">
        <v>3.0972E-2</v>
      </c>
    </row>
    <row r="132" spans="1:21" ht="15" x14ac:dyDescent="0.25">
      <c r="A132" s="23" t="s">
        <v>195</v>
      </c>
      <c r="B132" s="23" t="s">
        <v>196</v>
      </c>
      <c r="C132" s="24"/>
      <c r="D132">
        <v>4300</v>
      </c>
      <c r="E132" s="26">
        <f t="shared" si="15"/>
        <v>51600</v>
      </c>
      <c r="F132" s="27">
        <v>554714220.70000005</v>
      </c>
      <c r="G132" s="99">
        <f t="shared" si="13"/>
        <v>9.3020871062013494E-5</v>
      </c>
      <c r="H132" s="24">
        <f t="shared" si="14"/>
        <v>9.3020871062013497E-2</v>
      </c>
      <c r="I132">
        <f t="shared" si="8"/>
        <v>9.3020871062013502</v>
      </c>
      <c r="J132" s="19"/>
      <c r="K132" s="33" t="s">
        <v>338</v>
      </c>
      <c r="L132" s="29" t="s">
        <v>339</v>
      </c>
      <c r="M132" s="29" t="s">
        <v>48</v>
      </c>
      <c r="N132" s="30">
        <v>15</v>
      </c>
      <c r="O132" s="31"/>
      <c r="Q132" s="2"/>
      <c r="R132" s="32" t="s">
        <v>205</v>
      </c>
      <c r="S132" s="33" t="s">
        <v>206</v>
      </c>
      <c r="T132" s="29" t="s">
        <v>48</v>
      </c>
      <c r="U132" s="39">
        <v>1.9399999999999997E-2</v>
      </c>
    </row>
    <row r="133" spans="1:21" ht="15" x14ac:dyDescent="0.25">
      <c r="A133" s="23" t="s">
        <v>338</v>
      </c>
      <c r="B133" s="23" t="s">
        <v>339</v>
      </c>
      <c r="C133" s="24"/>
      <c r="D133">
        <v>900</v>
      </c>
      <c r="E133" s="26">
        <f t="shared" si="15"/>
        <v>10800</v>
      </c>
      <c r="F133" s="27">
        <v>44483568.829999998</v>
      </c>
      <c r="G133" s="99">
        <f t="shared" si="13"/>
        <v>2.4278627556331345E-4</v>
      </c>
      <c r="H133" s="24">
        <f t="shared" si="14"/>
        <v>0.24278627556331345</v>
      </c>
      <c r="I133">
        <f t="shared" si="8"/>
        <v>24.278627556331344</v>
      </c>
      <c r="J133" s="19"/>
      <c r="K133" s="33" t="s">
        <v>254</v>
      </c>
      <c r="L133" s="29" t="s">
        <v>255</v>
      </c>
      <c r="M133" s="29" t="s">
        <v>26</v>
      </c>
      <c r="N133" s="30">
        <v>21</v>
      </c>
      <c r="O133" s="31"/>
      <c r="Q133" s="2"/>
      <c r="R133" s="32" t="s">
        <v>221</v>
      </c>
      <c r="S133" s="33" t="s">
        <v>222</v>
      </c>
      <c r="T133" s="29" t="s">
        <v>34</v>
      </c>
      <c r="U133" s="39">
        <v>4.8745000000000004E-2</v>
      </c>
    </row>
    <row r="134" spans="1:21" ht="15" x14ac:dyDescent="0.25">
      <c r="A134" s="23" t="s">
        <v>340</v>
      </c>
      <c r="B134" s="23" t="s">
        <v>295</v>
      </c>
      <c r="C134" s="24"/>
      <c r="D134">
        <v>4150</v>
      </c>
      <c r="E134" s="26">
        <f t="shared" si="15"/>
        <v>49800</v>
      </c>
      <c r="F134" s="27">
        <v>484399707.80000001</v>
      </c>
      <c r="G134" s="99">
        <f t="shared" si="13"/>
        <v>1.0280765904293553E-4</v>
      </c>
      <c r="H134" s="24">
        <f t="shared" si="14"/>
        <v>0.10280765904293554</v>
      </c>
      <c r="I134">
        <f t="shared" ref="I134:I154" si="16">G134*100000</f>
        <v>10.280765904293553</v>
      </c>
      <c r="J134" s="19"/>
      <c r="K134" s="33" t="s">
        <v>122</v>
      </c>
      <c r="L134" s="29" t="s">
        <v>123</v>
      </c>
      <c r="M134" s="29" t="s">
        <v>26</v>
      </c>
      <c r="N134" s="30">
        <v>46</v>
      </c>
      <c r="O134" s="31"/>
      <c r="Q134" s="2"/>
      <c r="R134" s="32" t="s">
        <v>327</v>
      </c>
      <c r="S134" s="33" t="s">
        <v>328</v>
      </c>
      <c r="T134" s="29" t="s">
        <v>34</v>
      </c>
      <c r="U134" s="39">
        <v>1.3394E-2</v>
      </c>
    </row>
    <row r="135" spans="1:21" ht="15" x14ac:dyDescent="0.25">
      <c r="A135" s="23" t="s">
        <v>311</v>
      </c>
      <c r="B135" s="23" t="s">
        <v>312</v>
      </c>
      <c r="C135" s="24"/>
      <c r="D135">
        <v>3200</v>
      </c>
      <c r="E135" s="26">
        <f t="shared" si="15"/>
        <v>38400</v>
      </c>
      <c r="F135" s="27">
        <v>187627463.30000001</v>
      </c>
      <c r="G135" s="99">
        <f t="shared" si="13"/>
        <v>2.0466087066690092E-4</v>
      </c>
      <c r="H135" s="24">
        <f t="shared" si="14"/>
        <v>0.20466087066690092</v>
      </c>
      <c r="I135">
        <f t="shared" si="16"/>
        <v>20.466087066690093</v>
      </c>
      <c r="J135" s="19"/>
      <c r="K135" s="33" t="s">
        <v>332</v>
      </c>
      <c r="L135" s="29" t="s">
        <v>333</v>
      </c>
      <c r="M135" s="29" t="s">
        <v>21</v>
      </c>
      <c r="N135" s="30">
        <v>10</v>
      </c>
      <c r="O135" s="31"/>
      <c r="Q135" s="2"/>
      <c r="R135" s="32" t="s">
        <v>309</v>
      </c>
      <c r="S135" s="33" t="s">
        <v>310</v>
      </c>
      <c r="T135" s="29" t="s">
        <v>29</v>
      </c>
      <c r="U135" s="39">
        <v>2.4E-2</v>
      </c>
    </row>
    <row r="136" spans="1:21" ht="15" x14ac:dyDescent="0.25">
      <c r="A136" s="23" t="s">
        <v>254</v>
      </c>
      <c r="B136" s="23" t="s">
        <v>255</v>
      </c>
      <c r="C136" s="24"/>
      <c r="D136">
        <v>14650</v>
      </c>
      <c r="E136" s="26">
        <f t="shared" si="15"/>
        <v>175800</v>
      </c>
      <c r="F136" s="27">
        <v>986067952.10000002</v>
      </c>
      <c r="G136" s="99">
        <f t="shared" si="13"/>
        <v>1.7828385926710617E-4</v>
      </c>
      <c r="H136" s="24">
        <f t="shared" si="14"/>
        <v>0.17828385926710616</v>
      </c>
      <c r="I136">
        <f t="shared" si="16"/>
        <v>17.828385926710617</v>
      </c>
      <c r="J136" s="19"/>
      <c r="K136" s="33" t="s">
        <v>225</v>
      </c>
      <c r="L136" s="29" t="s">
        <v>226</v>
      </c>
      <c r="M136" s="29" t="s">
        <v>29</v>
      </c>
      <c r="N136" s="30">
        <v>11</v>
      </c>
      <c r="O136" s="31"/>
      <c r="Q136" s="2"/>
      <c r="R136" s="41" t="s">
        <v>273</v>
      </c>
      <c r="S136" s="36" t="s">
        <v>274</v>
      </c>
      <c r="T136" s="37" t="s">
        <v>107</v>
      </c>
      <c r="U136" s="29" t="s">
        <v>139</v>
      </c>
    </row>
    <row r="137" spans="1:21" ht="15" x14ac:dyDescent="0.25">
      <c r="A137" s="23" t="s">
        <v>288</v>
      </c>
      <c r="B137" s="23" t="s">
        <v>289</v>
      </c>
      <c r="C137" s="24"/>
      <c r="D137">
        <v>1200</v>
      </c>
      <c r="E137" s="26">
        <f t="shared" si="15"/>
        <v>14400</v>
      </c>
      <c r="F137" s="27">
        <v>288592597.19999999</v>
      </c>
      <c r="G137" s="99">
        <f t="shared" si="13"/>
        <v>4.9897329798867069E-5</v>
      </c>
      <c r="H137" s="24">
        <f t="shared" si="14"/>
        <v>4.9897329798867067E-2</v>
      </c>
      <c r="I137">
        <f t="shared" si="16"/>
        <v>4.9897329798867069</v>
      </c>
      <c r="J137" s="19"/>
      <c r="K137" s="33" t="s">
        <v>92</v>
      </c>
      <c r="L137" s="29" t="s">
        <v>93</v>
      </c>
      <c r="M137" s="29" t="s">
        <v>21</v>
      </c>
      <c r="N137" s="30">
        <v>14</v>
      </c>
      <c r="O137" s="31"/>
      <c r="Q137" s="2"/>
      <c r="R137" s="32" t="s">
        <v>78</v>
      </c>
      <c r="S137" s="33" t="s">
        <v>79</v>
      </c>
      <c r="T137" s="29" t="s">
        <v>34</v>
      </c>
      <c r="U137" s="39">
        <v>1.5395999999999998E-2</v>
      </c>
    </row>
    <row r="138" spans="1:21" ht="15" x14ac:dyDescent="0.25">
      <c r="A138" s="23" t="s">
        <v>92</v>
      </c>
      <c r="B138" s="23" t="s">
        <v>93</v>
      </c>
      <c r="C138" s="24"/>
      <c r="D138">
        <v>13650</v>
      </c>
      <c r="E138" s="26">
        <f t="shared" si="15"/>
        <v>163800</v>
      </c>
      <c r="F138" s="43">
        <v>6116160909</v>
      </c>
      <c r="G138" s="99">
        <f t="shared" si="13"/>
        <v>2.6781505986699344E-5</v>
      </c>
      <c r="H138" s="24">
        <f t="shared" si="14"/>
        <v>2.6781505986699344E-2</v>
      </c>
      <c r="I138">
        <f t="shared" si="16"/>
        <v>2.6781505986699345</v>
      </c>
      <c r="J138" s="19"/>
      <c r="K138" s="33" t="s">
        <v>288</v>
      </c>
      <c r="L138" s="29" t="s">
        <v>289</v>
      </c>
      <c r="M138" s="29" t="s">
        <v>29</v>
      </c>
      <c r="N138" s="30">
        <v>31</v>
      </c>
      <c r="O138" s="31"/>
      <c r="Q138" s="2"/>
      <c r="R138" s="32" t="s">
        <v>290</v>
      </c>
      <c r="S138" s="33" t="s">
        <v>291</v>
      </c>
      <c r="T138" s="29" t="s">
        <v>26</v>
      </c>
      <c r="U138" s="39">
        <v>3.7393999999999997E-2</v>
      </c>
    </row>
    <row r="139" spans="1:21" ht="15" x14ac:dyDescent="0.25">
      <c r="A139" s="23" t="s">
        <v>332</v>
      </c>
      <c r="B139" s="23" t="s">
        <v>333</v>
      </c>
      <c r="C139" s="24"/>
      <c r="D139">
        <v>1500</v>
      </c>
      <c r="E139" s="26">
        <f t="shared" si="15"/>
        <v>18000</v>
      </c>
      <c r="F139" s="27">
        <v>282462172.69999999</v>
      </c>
      <c r="G139" s="99">
        <f t="shared" si="13"/>
        <v>6.372534710733676E-5</v>
      </c>
      <c r="H139" s="24">
        <f t="shared" si="14"/>
        <v>6.3725347107336766E-2</v>
      </c>
      <c r="I139">
        <f t="shared" si="16"/>
        <v>6.3725347107336763</v>
      </c>
      <c r="J139" s="19"/>
      <c r="K139" s="33" t="s">
        <v>341</v>
      </c>
      <c r="L139" s="29" t="s">
        <v>342</v>
      </c>
      <c r="M139" s="29" t="s">
        <v>48</v>
      </c>
      <c r="N139" s="30">
        <v>18</v>
      </c>
      <c r="O139" s="31"/>
      <c r="Q139" s="2"/>
      <c r="R139" s="32" t="s">
        <v>281</v>
      </c>
      <c r="S139" s="33" t="s">
        <v>282</v>
      </c>
      <c r="T139" s="29" t="s">
        <v>29</v>
      </c>
      <c r="U139" s="39">
        <v>1.4592000000000003E-2</v>
      </c>
    </row>
    <row r="140" spans="1:21" ht="15" x14ac:dyDescent="0.25">
      <c r="A140" s="23" t="s">
        <v>341</v>
      </c>
      <c r="B140" s="23" t="s">
        <v>342</v>
      </c>
      <c r="C140" s="24"/>
      <c r="D140">
        <v>1100</v>
      </c>
      <c r="E140" s="26">
        <f t="shared" si="15"/>
        <v>13200</v>
      </c>
      <c r="F140" s="27">
        <v>108037082</v>
      </c>
      <c r="G140" s="99">
        <f t="shared" si="13"/>
        <v>1.2218027139977735E-4</v>
      </c>
      <c r="H140" s="24">
        <f t="shared" si="14"/>
        <v>0.12218027139977736</v>
      </c>
      <c r="I140">
        <f t="shared" si="16"/>
        <v>12.218027139977735</v>
      </c>
      <c r="J140" s="19"/>
      <c r="K140" s="33" t="s">
        <v>277</v>
      </c>
      <c r="L140" s="29" t="s">
        <v>278</v>
      </c>
      <c r="M140" s="29" t="s">
        <v>34</v>
      </c>
      <c r="N140" s="30">
        <v>12</v>
      </c>
      <c r="O140" s="31"/>
      <c r="Q140" s="2"/>
      <c r="R140" s="32" t="s">
        <v>341</v>
      </c>
      <c r="S140" s="33" t="s">
        <v>342</v>
      </c>
      <c r="T140" s="29" t="s">
        <v>48</v>
      </c>
      <c r="U140" s="39">
        <v>2.8590000000000004E-2</v>
      </c>
    </row>
    <row r="141" spans="1:21" ht="15" x14ac:dyDescent="0.25">
      <c r="A141" s="23" t="s">
        <v>277</v>
      </c>
      <c r="B141" s="23" t="s">
        <v>278</v>
      </c>
      <c r="C141" s="24"/>
      <c r="D141">
        <v>3050</v>
      </c>
      <c r="E141" s="26">
        <f t="shared" si="15"/>
        <v>36600</v>
      </c>
      <c r="F141" s="27">
        <v>823107636.20000005</v>
      </c>
      <c r="G141" s="99">
        <f t="shared" si="13"/>
        <v>4.446563048420908E-5</v>
      </c>
      <c r="H141" s="24">
        <f t="shared" si="14"/>
        <v>4.4465630484209082E-2</v>
      </c>
      <c r="I141">
        <f t="shared" si="16"/>
        <v>4.4465630484209075</v>
      </c>
      <c r="J141" s="19"/>
      <c r="K141" s="33" t="s">
        <v>68</v>
      </c>
      <c r="L141" s="29" t="s">
        <v>69</v>
      </c>
      <c r="M141" s="29" t="s">
        <v>34</v>
      </c>
      <c r="N141" s="30">
        <v>46</v>
      </c>
      <c r="O141" s="31"/>
      <c r="Q141" s="2"/>
      <c r="R141" s="32" t="s">
        <v>338</v>
      </c>
      <c r="S141" s="33" t="s">
        <v>339</v>
      </c>
      <c r="T141" s="29" t="s">
        <v>48</v>
      </c>
      <c r="U141" s="39">
        <v>1.4587999999999999E-2</v>
      </c>
    </row>
    <row r="142" spans="1:21" ht="15" x14ac:dyDescent="0.25">
      <c r="A142" s="23" t="s">
        <v>343</v>
      </c>
      <c r="B142" s="23" t="s">
        <v>69</v>
      </c>
      <c r="C142" s="24"/>
      <c r="D142">
        <v>64150</v>
      </c>
      <c r="E142" s="26">
        <f t="shared" si="15"/>
        <v>769800</v>
      </c>
      <c r="F142" s="27">
        <v>6850298523</v>
      </c>
      <c r="G142" s="99">
        <f t="shared" si="13"/>
        <v>1.1237466475590556E-4</v>
      </c>
      <c r="H142" s="24">
        <f t="shared" si="14"/>
        <v>0.11237466475590556</v>
      </c>
      <c r="I142">
        <f t="shared" si="16"/>
        <v>11.237466475590557</v>
      </c>
      <c r="J142" s="19"/>
      <c r="K142" s="33" t="s">
        <v>210</v>
      </c>
      <c r="L142" s="29" t="s">
        <v>45</v>
      </c>
      <c r="M142" s="29" t="s">
        <v>34</v>
      </c>
      <c r="N142" s="30">
        <v>27</v>
      </c>
      <c r="O142" s="31"/>
      <c r="Q142" s="2"/>
      <c r="R142" s="32" t="s">
        <v>30</v>
      </c>
      <c r="S142" s="33" t="s">
        <v>31</v>
      </c>
      <c r="T142" s="29" t="s">
        <v>29</v>
      </c>
      <c r="U142" s="39">
        <v>2.6986E-2</v>
      </c>
    </row>
    <row r="143" spans="1:21" ht="15" x14ac:dyDescent="0.25">
      <c r="A143" s="23" t="s">
        <v>225</v>
      </c>
      <c r="B143" s="23" t="s">
        <v>226</v>
      </c>
      <c r="C143" s="24"/>
      <c r="D143">
        <v>2500</v>
      </c>
      <c r="E143" s="26">
        <f t="shared" si="15"/>
        <v>30000</v>
      </c>
      <c r="F143" s="27">
        <v>1866163765</v>
      </c>
      <c r="G143" s="99">
        <f t="shared" si="13"/>
        <v>1.6075759567649735E-5</v>
      </c>
      <c r="H143" s="24">
        <f t="shared" si="14"/>
        <v>1.6075759567649735E-2</v>
      </c>
      <c r="I143">
        <f t="shared" si="16"/>
        <v>1.6075759567649734</v>
      </c>
      <c r="J143" s="19"/>
      <c r="K143" s="33" t="s">
        <v>159</v>
      </c>
      <c r="L143" s="29" t="s">
        <v>160</v>
      </c>
      <c r="M143" s="29" t="s">
        <v>29</v>
      </c>
      <c r="N143" s="30">
        <v>12</v>
      </c>
      <c r="O143" s="31"/>
      <c r="Q143" s="2"/>
      <c r="R143" s="41" t="s">
        <v>203</v>
      </c>
      <c r="S143" s="36" t="s">
        <v>204</v>
      </c>
      <c r="T143" s="37" t="s">
        <v>29</v>
      </c>
      <c r="U143" s="39">
        <v>2.96E-3</v>
      </c>
    </row>
    <row r="144" spans="1:21" ht="15" x14ac:dyDescent="0.25">
      <c r="A144" s="23" t="s">
        <v>159</v>
      </c>
      <c r="B144" s="23" t="s">
        <v>160</v>
      </c>
      <c r="C144" s="24"/>
      <c r="D144">
        <v>2300</v>
      </c>
      <c r="E144" s="26">
        <f t="shared" si="15"/>
        <v>27600</v>
      </c>
      <c r="F144" s="27">
        <v>459109300</v>
      </c>
      <c r="G144" s="99">
        <f t="shared" si="13"/>
        <v>6.0116403653770462E-5</v>
      </c>
      <c r="H144" s="24">
        <f t="shared" si="14"/>
        <v>6.011640365377046E-2</v>
      </c>
      <c r="I144">
        <f t="shared" si="16"/>
        <v>6.0116403653770458</v>
      </c>
      <c r="J144" s="19"/>
      <c r="K144" s="33" t="s">
        <v>49</v>
      </c>
      <c r="L144" s="29" t="s">
        <v>50</v>
      </c>
      <c r="M144" s="29" t="s">
        <v>51</v>
      </c>
      <c r="N144" s="30">
        <v>21</v>
      </c>
      <c r="O144" s="31"/>
      <c r="Q144" s="2"/>
      <c r="R144" s="32" t="s">
        <v>317</v>
      </c>
      <c r="S144" s="33" t="s">
        <v>318</v>
      </c>
      <c r="T144" s="29" t="s">
        <v>34</v>
      </c>
      <c r="U144" s="39">
        <v>4.977500000000001E-3</v>
      </c>
    </row>
    <row r="145" spans="1:21" ht="15" x14ac:dyDescent="0.25">
      <c r="A145" s="23" t="s">
        <v>49</v>
      </c>
      <c r="B145" s="23" t="s">
        <v>50</v>
      </c>
      <c r="C145" s="24"/>
      <c r="D145">
        <v>24050</v>
      </c>
      <c r="E145" s="26">
        <f t="shared" si="15"/>
        <v>288600</v>
      </c>
      <c r="F145" s="27">
        <v>3509262953</v>
      </c>
      <c r="G145" s="99">
        <f t="shared" si="13"/>
        <v>8.2239491273596792E-5</v>
      </c>
      <c r="H145" s="24">
        <f t="shared" si="14"/>
        <v>8.2239491273596796E-2</v>
      </c>
      <c r="I145">
        <f t="shared" si="16"/>
        <v>8.2239491273596794</v>
      </c>
      <c r="J145" s="19"/>
      <c r="K145" s="33" t="s">
        <v>74</v>
      </c>
      <c r="L145" s="29" t="s">
        <v>75</v>
      </c>
      <c r="M145" s="29" t="s">
        <v>26</v>
      </c>
      <c r="N145" s="30">
        <v>22</v>
      </c>
      <c r="O145" s="31"/>
      <c r="Q145" s="2"/>
      <c r="R145" s="32" t="s">
        <v>215</v>
      </c>
      <c r="S145" s="33" t="s">
        <v>216</v>
      </c>
      <c r="T145" s="29" t="s">
        <v>26</v>
      </c>
      <c r="U145" s="39">
        <v>1.3780000000000001E-2</v>
      </c>
    </row>
    <row r="146" spans="1:21" ht="15" x14ac:dyDescent="0.25">
      <c r="A146" s="23" t="s">
        <v>335</v>
      </c>
      <c r="B146" s="23" t="s">
        <v>336</v>
      </c>
      <c r="C146" s="24"/>
      <c r="D146">
        <v>2600</v>
      </c>
      <c r="E146" s="26">
        <f t="shared" si="15"/>
        <v>31200</v>
      </c>
      <c r="F146" s="27">
        <v>297701295.30000001</v>
      </c>
      <c r="G146" s="99">
        <f t="shared" si="13"/>
        <v>1.0480303744919581E-4</v>
      </c>
      <c r="H146" s="24">
        <f t="shared" si="14"/>
        <v>0.10480303744919581</v>
      </c>
      <c r="I146">
        <f t="shared" si="16"/>
        <v>10.480303744919581</v>
      </c>
      <c r="J146" s="19"/>
      <c r="K146" s="33" t="s">
        <v>39</v>
      </c>
      <c r="L146" s="29" t="s">
        <v>40</v>
      </c>
      <c r="M146" s="29" t="s">
        <v>41</v>
      </c>
      <c r="N146" s="30">
        <v>21</v>
      </c>
      <c r="O146" s="31"/>
      <c r="Q146" s="2"/>
      <c r="R146" s="32" t="s">
        <v>183</v>
      </c>
      <c r="S146" s="33" t="s">
        <v>184</v>
      </c>
      <c r="T146" s="29" t="s">
        <v>21</v>
      </c>
      <c r="U146" s="39">
        <v>1.04E-2</v>
      </c>
    </row>
    <row r="147" spans="1:21" ht="15" x14ac:dyDescent="0.25">
      <c r="A147" s="23" t="s">
        <v>39</v>
      </c>
      <c r="B147" s="23" t="s">
        <v>40</v>
      </c>
      <c r="C147" s="24"/>
      <c r="D147">
        <v>126100</v>
      </c>
      <c r="E147" s="26">
        <f t="shared" si="15"/>
        <v>1513200</v>
      </c>
      <c r="F147" s="27">
        <v>32135434355</v>
      </c>
      <c r="G147" s="99">
        <f t="shared" si="13"/>
        <v>4.7088207468543492E-5</v>
      </c>
      <c r="H147" s="24">
        <f t="shared" si="14"/>
        <v>4.7088207468543489E-2</v>
      </c>
      <c r="I147">
        <f t="shared" si="16"/>
        <v>4.7088207468543493</v>
      </c>
      <c r="J147" s="19"/>
      <c r="K147" s="33" t="s">
        <v>335</v>
      </c>
      <c r="L147" s="29" t="s">
        <v>336</v>
      </c>
      <c r="M147" s="29" t="s">
        <v>48</v>
      </c>
      <c r="N147" s="30">
        <v>12</v>
      </c>
      <c r="O147" s="31"/>
      <c r="Q147" s="2"/>
      <c r="R147" s="41" t="s">
        <v>292</v>
      </c>
      <c r="S147" s="36" t="s">
        <v>293</v>
      </c>
      <c r="T147" s="37" t="s">
        <v>29</v>
      </c>
      <c r="U147" s="39">
        <v>0</v>
      </c>
    </row>
    <row r="148" spans="1:21" ht="15" x14ac:dyDescent="0.25">
      <c r="A148" s="23" t="s">
        <v>155</v>
      </c>
      <c r="B148" s="23" t="s">
        <v>156</v>
      </c>
      <c r="C148" s="24"/>
      <c r="D148">
        <v>2200</v>
      </c>
      <c r="E148" s="26">
        <f t="shared" si="15"/>
        <v>26400</v>
      </c>
      <c r="F148" s="27">
        <v>2622738374</v>
      </c>
      <c r="G148" s="99">
        <f t="shared" si="13"/>
        <v>1.0065815279827831E-5</v>
      </c>
      <c r="H148" s="24">
        <f t="shared" si="14"/>
        <v>1.0065815279827832E-2</v>
      </c>
      <c r="I148">
        <f t="shared" si="16"/>
        <v>1.006581527982783</v>
      </c>
      <c r="J148" s="19"/>
      <c r="K148" s="33" t="s">
        <v>155</v>
      </c>
      <c r="L148" s="29" t="s">
        <v>156</v>
      </c>
      <c r="M148" s="29" t="s">
        <v>21</v>
      </c>
      <c r="N148" s="30">
        <v>11</v>
      </c>
      <c r="O148" s="31"/>
      <c r="Q148" s="2"/>
      <c r="R148" s="41" t="s">
        <v>323</v>
      </c>
      <c r="S148" s="36" t="s">
        <v>324</v>
      </c>
      <c r="T148" s="37" t="s">
        <v>21</v>
      </c>
      <c r="U148" s="39">
        <v>3.3333333333333332E-4</v>
      </c>
    </row>
    <row r="149" spans="1:21" ht="15" x14ac:dyDescent="0.25">
      <c r="A149" s="23" t="s">
        <v>344</v>
      </c>
      <c r="B149" s="23" t="s">
        <v>81</v>
      </c>
      <c r="C149" s="24"/>
      <c r="D149">
        <v>3200</v>
      </c>
      <c r="E149" s="26">
        <f t="shared" si="15"/>
        <v>38400</v>
      </c>
      <c r="F149" s="27">
        <v>1739450082</v>
      </c>
      <c r="G149" s="99">
        <f t="shared" si="13"/>
        <v>2.2075942504684075E-5</v>
      </c>
      <c r="H149" s="24">
        <f t="shared" si="14"/>
        <v>2.2075942504684073E-2</v>
      </c>
      <c r="I149">
        <f t="shared" si="16"/>
        <v>2.2075942504684076</v>
      </c>
      <c r="J149" s="19"/>
      <c r="K149" s="33" t="s">
        <v>80</v>
      </c>
      <c r="L149" s="29" t="s">
        <v>81</v>
      </c>
      <c r="M149" s="29" t="s">
        <v>48</v>
      </c>
      <c r="N149" s="30">
        <v>23</v>
      </c>
      <c r="O149" s="31"/>
      <c r="Q149" s="2"/>
      <c r="R149" s="41" t="s">
        <v>17</v>
      </c>
      <c r="S149" s="36" t="s">
        <v>18</v>
      </c>
      <c r="T149" s="37" t="s">
        <v>48</v>
      </c>
      <c r="U149" s="39">
        <v>0</v>
      </c>
    </row>
    <row r="150" spans="1:21" ht="15" x14ac:dyDescent="0.25">
      <c r="A150" s="23" t="s">
        <v>345</v>
      </c>
      <c r="B150" s="23" t="s">
        <v>43</v>
      </c>
      <c r="C150" s="24"/>
      <c r="D150">
        <v>14400</v>
      </c>
      <c r="E150" s="26">
        <f t="shared" si="15"/>
        <v>172800</v>
      </c>
      <c r="F150" s="27">
        <v>7341973623</v>
      </c>
      <c r="G150" s="99">
        <f t="shared" si="13"/>
        <v>2.3535905857612206E-5</v>
      </c>
      <c r="H150" s="24">
        <f t="shared" si="14"/>
        <v>2.3535905857612206E-2</v>
      </c>
      <c r="I150">
        <f t="shared" si="16"/>
        <v>2.3535905857612205</v>
      </c>
      <c r="J150" s="19"/>
      <c r="K150" s="33" t="s">
        <v>42</v>
      </c>
      <c r="L150" s="29" t="s">
        <v>43</v>
      </c>
      <c r="M150" s="29" t="s">
        <v>21</v>
      </c>
      <c r="N150" s="30">
        <v>12</v>
      </c>
      <c r="O150" s="31"/>
      <c r="Q150" s="2"/>
      <c r="R150" s="32" t="s">
        <v>296</v>
      </c>
      <c r="S150" s="33" t="s">
        <v>297</v>
      </c>
      <c r="T150" s="29" t="s">
        <v>29</v>
      </c>
      <c r="U150" s="39">
        <v>4.9250000000000002E-2</v>
      </c>
    </row>
    <row r="151" spans="1:21" ht="15" x14ac:dyDescent="0.25">
      <c r="A151" s="23" t="s">
        <v>346</v>
      </c>
      <c r="B151" s="23" t="s">
        <v>186</v>
      </c>
      <c r="C151" s="24"/>
      <c r="D151">
        <v>900</v>
      </c>
      <c r="E151" s="26">
        <f t="shared" si="15"/>
        <v>10800</v>
      </c>
      <c r="F151" s="27">
        <v>552947458.29999995</v>
      </c>
      <c r="G151" s="99">
        <f t="shared" si="13"/>
        <v>1.9531692998831893E-5</v>
      </c>
      <c r="H151" s="24">
        <f t="shared" si="14"/>
        <v>1.9531692998831892E-2</v>
      </c>
      <c r="I151">
        <f t="shared" si="16"/>
        <v>1.9531692998831893</v>
      </c>
      <c r="J151" s="19"/>
      <c r="K151" s="33" t="s">
        <v>240</v>
      </c>
      <c r="L151" s="29" t="s">
        <v>241</v>
      </c>
      <c r="M151" s="29" t="s">
        <v>34</v>
      </c>
      <c r="N151" s="30">
        <v>13</v>
      </c>
      <c r="O151" s="31"/>
      <c r="Q151" s="2"/>
      <c r="R151" s="32" t="s">
        <v>94</v>
      </c>
      <c r="S151" s="33" t="s">
        <v>95</v>
      </c>
      <c r="T151" s="29" t="s">
        <v>48</v>
      </c>
      <c r="U151" s="39">
        <v>5.1250000000000004E-2</v>
      </c>
    </row>
    <row r="152" spans="1:21" ht="15" x14ac:dyDescent="0.25">
      <c r="A152" s="23" t="s">
        <v>142</v>
      </c>
      <c r="B152" s="23" t="s">
        <v>143</v>
      </c>
      <c r="C152" s="24"/>
      <c r="D152">
        <v>6050</v>
      </c>
      <c r="E152" s="26">
        <f t="shared" si="15"/>
        <v>72600</v>
      </c>
      <c r="F152" s="27">
        <v>4560627121</v>
      </c>
      <c r="G152" s="99">
        <f t="shared" si="13"/>
        <v>1.5918863365457762E-5</v>
      </c>
      <c r="H152" s="24">
        <f t="shared" si="14"/>
        <v>1.5918863365457763E-2</v>
      </c>
      <c r="I152">
        <f t="shared" si="16"/>
        <v>1.5918863365457763</v>
      </c>
      <c r="J152" s="19"/>
      <c r="K152" s="36" t="s">
        <v>185</v>
      </c>
      <c r="L152" s="37" t="s">
        <v>186</v>
      </c>
      <c r="M152" s="37" t="s">
        <v>34</v>
      </c>
      <c r="N152" s="30">
        <v>9</v>
      </c>
      <c r="O152" s="31"/>
      <c r="Q152" s="2"/>
      <c r="R152" s="41" t="s">
        <v>329</v>
      </c>
      <c r="S152" s="36" t="s">
        <v>149</v>
      </c>
      <c r="T152" s="37" t="s">
        <v>29</v>
      </c>
      <c r="U152" s="39">
        <v>4.2000000000000003E-2</v>
      </c>
    </row>
    <row r="153" spans="1:21" ht="15" x14ac:dyDescent="0.25">
      <c r="A153" s="23" t="s">
        <v>217</v>
      </c>
      <c r="B153" s="23" t="s">
        <v>218</v>
      </c>
      <c r="C153" s="24"/>
      <c r="D153">
        <v>1850</v>
      </c>
      <c r="E153" s="26">
        <f t="shared" si="15"/>
        <v>22200</v>
      </c>
      <c r="F153" s="27">
        <v>528327010.5</v>
      </c>
      <c r="G153" s="99">
        <f t="shared" si="13"/>
        <v>4.2019430312658606E-5</v>
      </c>
      <c r="H153" s="24">
        <f t="shared" si="14"/>
        <v>4.2019430312658604E-2</v>
      </c>
      <c r="I153">
        <f t="shared" si="16"/>
        <v>4.201943031265861</v>
      </c>
      <c r="J153" s="19"/>
      <c r="K153" s="33" t="s">
        <v>217</v>
      </c>
      <c r="L153" s="29" t="s">
        <v>218</v>
      </c>
      <c r="M153" s="29" t="s">
        <v>29</v>
      </c>
      <c r="N153" s="30">
        <v>11</v>
      </c>
      <c r="O153" s="31"/>
      <c r="Q153" s="2"/>
      <c r="R153" s="32" t="s">
        <v>286</v>
      </c>
      <c r="S153" s="33" t="s">
        <v>287</v>
      </c>
      <c r="T153" s="29" t="s">
        <v>29</v>
      </c>
      <c r="U153" s="39">
        <v>3.5000000000000003E-2</v>
      </c>
    </row>
    <row r="154" spans="1:21" ht="15" x14ac:dyDescent="0.25">
      <c r="A154" s="23" t="s">
        <v>321</v>
      </c>
      <c r="B154" s="23" t="s">
        <v>322</v>
      </c>
      <c r="C154" s="24"/>
      <c r="D154">
        <v>1650</v>
      </c>
      <c r="E154" s="26">
        <f t="shared" si="15"/>
        <v>19800</v>
      </c>
      <c r="F154" s="27">
        <v>512802712.10000002</v>
      </c>
      <c r="G154" s="99">
        <f t="shared" si="13"/>
        <v>3.8611340253869141E-5</v>
      </c>
      <c r="H154" s="44">
        <f t="shared" si="14"/>
        <v>3.8611340253869142E-2</v>
      </c>
      <c r="I154">
        <f t="shared" si="16"/>
        <v>3.8611340253869142</v>
      </c>
      <c r="J154" s="19"/>
      <c r="K154" s="45" t="s">
        <v>321</v>
      </c>
      <c r="L154" s="46" t="s">
        <v>322</v>
      </c>
      <c r="M154" s="46" t="s">
        <v>29</v>
      </c>
      <c r="N154" s="47">
        <v>19</v>
      </c>
      <c r="O154" s="31"/>
      <c r="Q154" s="2"/>
      <c r="R154" s="48" t="s">
        <v>110</v>
      </c>
      <c r="S154" s="45" t="s">
        <v>111</v>
      </c>
      <c r="T154" s="46" t="s">
        <v>29</v>
      </c>
      <c r="U154" s="49">
        <v>1.7000000000000001E-2</v>
      </c>
    </row>
    <row r="155" spans="1:21" ht="12.75" x14ac:dyDescent="0.2">
      <c r="A155" s="50"/>
      <c r="B155" s="50"/>
      <c r="C155" s="50"/>
      <c r="D155" s="51"/>
      <c r="E155" s="51"/>
      <c r="F155" s="50"/>
      <c r="G155" s="50"/>
      <c r="J155" s="19"/>
      <c r="O155" s="31"/>
      <c r="Q155" s="2"/>
    </row>
    <row r="156" spans="1:21" ht="12.75" x14ac:dyDescent="0.2">
      <c r="A156" s="1"/>
      <c r="C156" s="1"/>
      <c r="D156" s="40"/>
      <c r="E156" s="40"/>
      <c r="F156" s="1"/>
      <c r="G156" s="1"/>
      <c r="J156" s="2"/>
      <c r="Q156" s="2"/>
    </row>
    <row r="157" spans="1:21" x14ac:dyDescent="0.25">
      <c r="A157" s="52" t="s">
        <v>347</v>
      </c>
      <c r="B157" s="1" t="s">
        <v>348</v>
      </c>
      <c r="F157" s="52" t="s">
        <v>349</v>
      </c>
      <c r="G157" s="53"/>
      <c r="J157" s="2"/>
      <c r="Q157" s="2"/>
    </row>
    <row r="158" spans="1:21" ht="12.75" x14ac:dyDescent="0.2">
      <c r="A158" s="9"/>
      <c r="D158" s="9"/>
      <c r="E158" s="9"/>
      <c r="J158" s="2"/>
      <c r="Q158" s="2"/>
    </row>
    <row r="159" spans="1:21" ht="18" x14ac:dyDescent="0.25">
      <c r="A159" s="54" t="s">
        <v>350</v>
      </c>
      <c r="B159" s="50"/>
      <c r="C159" s="55" t="s">
        <v>351</v>
      </c>
      <c r="D159" s="56" t="s">
        <v>352</v>
      </c>
      <c r="E159" s="31"/>
      <c r="F159" s="57"/>
      <c r="G159" s="58" t="s">
        <v>353</v>
      </c>
      <c r="H159" s="59" t="s">
        <v>354</v>
      </c>
      <c r="I159" s="9"/>
      <c r="J159" s="2"/>
      <c r="Q159" s="2"/>
    </row>
    <row r="160" spans="1:21" ht="12.75" x14ac:dyDescent="0.2">
      <c r="A160" s="32" t="s">
        <v>355</v>
      </c>
      <c r="C160" s="1" t="s">
        <v>356</v>
      </c>
      <c r="D160" s="29">
        <f>CORREL(E5:E154, F5:F154)</f>
        <v>0.44682290007174336</v>
      </c>
      <c r="E160" s="9"/>
      <c r="F160" s="32" t="s">
        <v>357</v>
      </c>
      <c r="G160" s="31">
        <f ca="1">IFERROR(__xludf.DUMMYFUNCTION("LINEST(Filter(E5:E154, ISNUMBER(E5:E154)), Filter(F5:F154,  ISNUMBER(E5:E154)), TRUE, TRUE)"),7.60255980947788E-06)</f>
        <v>7.60255980947788E-6</v>
      </c>
      <c r="H160" s="39">
        <f ca="1">IFERROR(__xludf.DUMMYFUNCTION("""COMPUTED_VALUE"""),75579.9524584658)</f>
        <v>75579.952458465807</v>
      </c>
      <c r="I160" s="31"/>
      <c r="J160" s="2"/>
      <c r="Q160" s="2"/>
    </row>
    <row r="161" spans="1:17" ht="12.75" x14ac:dyDescent="0.2">
      <c r="A161" s="32" t="s">
        <v>355</v>
      </c>
      <c r="C161" s="1" t="s">
        <v>358</v>
      </c>
      <c r="D161" s="29">
        <f>CORREL(E5:E154, G5:G154)</f>
        <v>-0.10114603692507634</v>
      </c>
      <c r="E161" s="9"/>
      <c r="F161" s="32" t="s">
        <v>359</v>
      </c>
      <c r="G161" s="31">
        <f ca="1">IFERROR(__xludf.DUMMYFUNCTION("""COMPUTED_VALUE"""),1.26409643037812E-06)</f>
        <v>1.26409643037812E-6</v>
      </c>
      <c r="H161" s="39">
        <f ca="1">IFERROR(__xludf.DUMMYFUNCTION("""COMPUTED_VALUE"""),13693.0832702005)</f>
        <v>13693.083270200499</v>
      </c>
      <c r="I161" s="31"/>
      <c r="J161" s="2"/>
      <c r="Q161" s="2"/>
    </row>
    <row r="162" spans="1:17" ht="12.75" x14ac:dyDescent="0.2">
      <c r="A162" s="60"/>
      <c r="D162" s="24"/>
      <c r="E162" s="31"/>
      <c r="F162" s="32" t="s">
        <v>360</v>
      </c>
      <c r="G162" s="31">
        <f ca="1">IFERROR(__xludf.DUMMYFUNCTION("""COMPUTED_VALUE"""),0.199650704028523)</f>
        <v>0.199650704028523</v>
      </c>
      <c r="H162" s="39">
        <f ca="1">IFERROR(__xludf.DUMMYFUNCTION("""COMPUTED_VALUE"""),158499.71535265)</f>
        <v>158499.71535265</v>
      </c>
      <c r="I162" s="31"/>
      <c r="J162" s="2"/>
      <c r="Q162" s="2"/>
    </row>
    <row r="163" spans="1:17" ht="12.75" x14ac:dyDescent="0.2">
      <c r="A163" s="60" t="s">
        <v>358</v>
      </c>
      <c r="C163" s="1" t="s">
        <v>356</v>
      </c>
      <c r="D163" s="29">
        <f>CORREL(F5:F154, G5:G154)</f>
        <v>-0.13212072437444258</v>
      </c>
      <c r="E163" s="31"/>
      <c r="F163" s="32" t="s">
        <v>361</v>
      </c>
      <c r="G163" s="31">
        <f ca="1">IFERROR(__xludf.DUMMYFUNCTION("""COMPUTED_VALUE"""),36.1708971693373)</f>
        <v>36.170897169337302</v>
      </c>
      <c r="H163" s="39">
        <f ca="1">IFERROR(__xludf.DUMMYFUNCTION("""COMPUTED_VALUE"""),145)</f>
        <v>145</v>
      </c>
      <c r="I163" s="31"/>
      <c r="J163" s="2"/>
      <c r="Q163" s="2"/>
    </row>
    <row r="164" spans="1:17" ht="12.75" x14ac:dyDescent="0.2">
      <c r="A164" s="60" t="s">
        <v>358</v>
      </c>
      <c r="C164" s="1" t="s">
        <v>362</v>
      </c>
      <c r="D164" s="29">
        <f>CORREL(G5:G154, N5:N154)</f>
        <v>-5.5167691721066163E-2</v>
      </c>
      <c r="E164" s="9"/>
      <c r="F164" s="48" t="s">
        <v>363</v>
      </c>
      <c r="G164" s="61">
        <f ca="1">IFERROR(__xludf.DUMMYFUNCTION("""COMPUTED_VALUE"""),908691057599.161)</f>
        <v>908691057599.16101</v>
      </c>
      <c r="H164" s="49">
        <f ca="1">IFERROR(__xludf.DUMMYFUNCTION("""COMPUTED_VALUE"""),3642713166196.31)</f>
        <v>3642713166196.3101</v>
      </c>
      <c r="I164" s="31"/>
      <c r="J164" s="2"/>
      <c r="Q164" s="2"/>
    </row>
    <row r="165" spans="1:17" ht="12.75" x14ac:dyDescent="0.2">
      <c r="A165" s="62" t="s">
        <v>358</v>
      </c>
      <c r="B165" s="63"/>
      <c r="C165" s="63" t="s">
        <v>364</v>
      </c>
      <c r="D165" s="64">
        <f>CORREL(G5:G154, U5:U154)</f>
        <v>0.41594573989638667</v>
      </c>
      <c r="J165" s="2"/>
      <c r="Q165" s="2"/>
    </row>
    <row r="166" spans="1:17" ht="12.75" x14ac:dyDescent="0.2">
      <c r="D166" s="65">
        <v>0.41311266584547268</v>
      </c>
      <c r="E166" s="97" t="s">
        <v>365</v>
      </c>
      <c r="F166" s="66" t="s">
        <v>366</v>
      </c>
      <c r="G166" s="67">
        <f ca="1">TDIST(ABS(G160/G161),H163,2)</f>
        <v>1.4028251992445822E-8</v>
      </c>
      <c r="H166" s="68" t="str">
        <f ca="1">IF(G166&gt;=0.05, "   =  β1 is NOT significant (5%)", "    =  β1 IS significant (5%)")</f>
        <v xml:space="preserve">    =  β1 IS significant (5%)</v>
      </c>
      <c r="I166" s="69"/>
      <c r="Q166" s="2"/>
    </row>
    <row r="167" spans="1:17" ht="12.75" x14ac:dyDescent="0.2">
      <c r="A167" s="1"/>
      <c r="C167" s="1"/>
      <c r="E167" s="95"/>
      <c r="J167" s="2"/>
      <c r="Q167" s="2"/>
    </row>
    <row r="168" spans="1:17" ht="12.75" x14ac:dyDescent="0.2">
      <c r="A168" s="1"/>
      <c r="J168" s="2"/>
      <c r="Q168" s="2"/>
    </row>
    <row r="169" spans="1:17" x14ac:dyDescent="0.25">
      <c r="A169" s="52" t="s">
        <v>367</v>
      </c>
      <c r="E169" s="31"/>
      <c r="J169" s="2"/>
      <c r="Q169" s="2"/>
    </row>
    <row r="170" spans="1:17" ht="12.75" x14ac:dyDescent="0.2">
      <c r="C170" s="1"/>
      <c r="E170" s="9"/>
      <c r="J170" s="2"/>
      <c r="Q170" s="2"/>
    </row>
    <row r="171" spans="1:17" ht="12.75" x14ac:dyDescent="0.2">
      <c r="A171" s="1" t="s">
        <v>368</v>
      </c>
      <c r="E171" s="31"/>
      <c r="J171" s="2"/>
      <c r="Q171" s="2"/>
    </row>
    <row r="172" spans="1:17" ht="12.75" x14ac:dyDescent="0.2">
      <c r="A172" s="1" t="s">
        <v>369</v>
      </c>
      <c r="B172" s="70" t="s">
        <v>370</v>
      </c>
      <c r="C172" s="40" t="s">
        <v>371</v>
      </c>
      <c r="D172" s="40"/>
      <c r="E172" s="31"/>
      <c r="J172" s="2"/>
      <c r="Q172" s="2"/>
    </row>
    <row r="173" spans="1:17" ht="12.75" x14ac:dyDescent="0.2">
      <c r="A173" s="71">
        <v>8750</v>
      </c>
      <c r="B173" s="25">
        <v>16850</v>
      </c>
      <c r="C173" s="25">
        <v>1500</v>
      </c>
      <c r="E173" s="31"/>
      <c r="J173" s="2"/>
      <c r="Q173" s="2"/>
    </row>
    <row r="174" spans="1:17" ht="12.75" x14ac:dyDescent="0.2">
      <c r="A174" s="1" t="s">
        <v>372</v>
      </c>
      <c r="B174" s="70">
        <f>A173+B173+C173</f>
        <v>27100</v>
      </c>
      <c r="C174" s="1"/>
      <c r="E174" s="31"/>
      <c r="J174" s="2"/>
      <c r="Q174" s="2"/>
    </row>
    <row r="175" spans="1:17" ht="12.75" x14ac:dyDescent="0.2">
      <c r="E175" s="9"/>
      <c r="J175" s="2"/>
      <c r="Q175" s="2"/>
    </row>
    <row r="176" spans="1:17" ht="12.75" x14ac:dyDescent="0.2">
      <c r="A176" s="96" t="s">
        <v>373</v>
      </c>
      <c r="B176" s="95"/>
      <c r="C176" s="95"/>
      <c r="D176" s="72" t="s">
        <v>374</v>
      </c>
      <c r="E176" s="73">
        <f>AVERAGE(E6, E12, E15, E68, E113, E142)</f>
        <v>166200</v>
      </c>
      <c r="J176" s="2"/>
      <c r="Q176" s="2"/>
    </row>
    <row r="177" spans="1:17" ht="12.75" x14ac:dyDescent="0.2">
      <c r="D177" s="72"/>
      <c r="E177" s="74"/>
      <c r="J177" s="2"/>
      <c r="Q177" s="2"/>
    </row>
    <row r="178" spans="1:17" ht="12.75" x14ac:dyDescent="0.2">
      <c r="A178" s="1" t="s">
        <v>375</v>
      </c>
      <c r="D178" s="72" t="s">
        <v>376</v>
      </c>
      <c r="E178" s="75">
        <f>AVERAGE(E15, E24, E32, E48, E50, E54, E75, E87, E85, E99, E109, E118, E145)</f>
        <v>105092.30769230769</v>
      </c>
      <c r="J178" s="2"/>
      <c r="Q178" s="2"/>
    </row>
    <row r="179" spans="1:17" ht="12.75" x14ac:dyDescent="0.2">
      <c r="D179" s="31"/>
      <c r="E179" s="31"/>
      <c r="J179" s="2"/>
    </row>
    <row r="180" spans="1:17" ht="12.75" x14ac:dyDescent="0.2">
      <c r="D180" s="31"/>
      <c r="E180" s="31"/>
      <c r="J180" s="2"/>
    </row>
    <row r="181" spans="1:17" ht="12.75" x14ac:dyDescent="0.2">
      <c r="D181" s="31"/>
      <c r="E181" s="31"/>
      <c r="J181" s="2"/>
    </row>
    <row r="182" spans="1:17" ht="12.75" x14ac:dyDescent="0.2">
      <c r="D182" s="31"/>
      <c r="E182" s="31"/>
      <c r="J182" s="2"/>
    </row>
    <row r="183" spans="1:17" ht="12.75" x14ac:dyDescent="0.2">
      <c r="D183" s="31"/>
      <c r="E183" s="31"/>
      <c r="J183" s="2"/>
    </row>
    <row r="184" spans="1:17" ht="12.75" x14ac:dyDescent="0.2">
      <c r="D184" s="31"/>
      <c r="E184" s="31"/>
      <c r="J184" s="2"/>
    </row>
    <row r="185" spans="1:17" ht="12.75" x14ac:dyDescent="0.2">
      <c r="D185" s="31"/>
      <c r="E185" s="31"/>
      <c r="J185" s="2"/>
    </row>
    <row r="186" spans="1:17" ht="12.75" x14ac:dyDescent="0.2">
      <c r="D186" s="31"/>
      <c r="E186" s="31"/>
      <c r="J186" s="2"/>
    </row>
    <row r="187" spans="1:17" ht="12.75" x14ac:dyDescent="0.2">
      <c r="D187" s="9"/>
      <c r="E187" s="9"/>
      <c r="J187" s="2"/>
    </row>
    <row r="188" spans="1:17" ht="12.75" x14ac:dyDescent="0.2">
      <c r="D188" s="9"/>
      <c r="E188" s="9"/>
      <c r="J188" s="2"/>
    </row>
    <row r="189" spans="1:17" ht="12.75" x14ac:dyDescent="0.2">
      <c r="D189" s="9"/>
      <c r="E189" s="9"/>
      <c r="J189" s="2"/>
    </row>
    <row r="190" spans="1:17" ht="12.75" x14ac:dyDescent="0.2">
      <c r="D190" s="31"/>
      <c r="E190" s="31"/>
      <c r="J190" s="2"/>
    </row>
    <row r="191" spans="1:17" ht="12.75" x14ac:dyDescent="0.2">
      <c r="D191" s="31"/>
      <c r="E191" s="31"/>
      <c r="J191" s="2"/>
    </row>
    <row r="192" spans="1:17" ht="12.75" x14ac:dyDescent="0.2">
      <c r="D192" s="31"/>
      <c r="E192" s="31"/>
      <c r="J192" s="2"/>
    </row>
    <row r="193" spans="4:10" ht="12.75" x14ac:dyDescent="0.2">
      <c r="D193" s="9"/>
      <c r="E193" s="9"/>
      <c r="J193" s="2"/>
    </row>
    <row r="194" spans="4:10" ht="12.75" x14ac:dyDescent="0.2">
      <c r="D194" s="9"/>
      <c r="E194" s="9"/>
      <c r="J194" s="2"/>
    </row>
    <row r="195" spans="4:10" ht="12.75" x14ac:dyDescent="0.2">
      <c r="D195" s="31"/>
      <c r="E195" s="31"/>
      <c r="J195" s="2"/>
    </row>
    <row r="196" spans="4:10" ht="12.75" x14ac:dyDescent="0.2">
      <c r="D196" s="9"/>
      <c r="E196" s="9"/>
      <c r="J196" s="2"/>
    </row>
    <row r="197" spans="4:10" ht="12.75" x14ac:dyDescent="0.2">
      <c r="D197" s="31"/>
      <c r="E197" s="31"/>
      <c r="J197" s="2"/>
    </row>
    <row r="198" spans="4:10" ht="12.75" x14ac:dyDescent="0.2">
      <c r="D198" s="31"/>
      <c r="E198" s="31"/>
      <c r="J198" s="2"/>
    </row>
    <row r="199" spans="4:10" ht="12.75" x14ac:dyDescent="0.2">
      <c r="D199" s="9"/>
      <c r="E199" s="9"/>
      <c r="J199" s="2"/>
    </row>
    <row r="200" spans="4:10" ht="12.75" x14ac:dyDescent="0.2">
      <c r="D200" s="31"/>
      <c r="E200" s="31"/>
      <c r="J200" s="2"/>
    </row>
    <row r="201" spans="4:10" ht="12.75" x14ac:dyDescent="0.2">
      <c r="D201" s="31"/>
      <c r="E201" s="31"/>
      <c r="J201" s="2"/>
    </row>
    <row r="202" spans="4:10" ht="12.75" x14ac:dyDescent="0.2">
      <c r="D202" s="9"/>
      <c r="E202" s="9"/>
      <c r="J202" s="2"/>
    </row>
    <row r="203" spans="4:10" ht="12.75" x14ac:dyDescent="0.2">
      <c r="D203" s="31"/>
      <c r="E203" s="31"/>
      <c r="J203" s="2"/>
    </row>
    <row r="204" spans="4:10" ht="12.75" x14ac:dyDescent="0.2">
      <c r="D204" s="31"/>
      <c r="E204" s="31"/>
      <c r="J204" s="2"/>
    </row>
    <row r="205" spans="4:10" ht="12.75" x14ac:dyDescent="0.2">
      <c r="D205" s="31"/>
      <c r="E205" s="31"/>
      <c r="J205" s="2"/>
    </row>
    <row r="206" spans="4:10" ht="12.75" x14ac:dyDescent="0.2">
      <c r="D206" s="31"/>
      <c r="E206" s="31"/>
      <c r="J206" s="2"/>
    </row>
    <row r="207" spans="4:10" ht="12.75" x14ac:dyDescent="0.2">
      <c r="D207" s="9"/>
      <c r="E207" s="9"/>
      <c r="J207" s="2"/>
    </row>
    <row r="208" spans="4:10" ht="12.75" x14ac:dyDescent="0.2">
      <c r="D208" s="31"/>
      <c r="E208" s="31"/>
      <c r="J208" s="2"/>
    </row>
    <row r="209" spans="4:10" ht="12.75" x14ac:dyDescent="0.2">
      <c r="D209" s="9"/>
      <c r="E209" s="9"/>
      <c r="J209" s="2"/>
    </row>
    <row r="210" spans="4:10" ht="12.75" x14ac:dyDescent="0.2">
      <c r="D210" s="9"/>
      <c r="E210" s="9"/>
      <c r="J210" s="2"/>
    </row>
    <row r="211" spans="4:10" ht="12.75" x14ac:dyDescent="0.2">
      <c r="D211" s="9"/>
      <c r="E211" s="9"/>
      <c r="J211" s="2"/>
    </row>
    <row r="212" spans="4:10" ht="12.75" x14ac:dyDescent="0.2">
      <c r="D212" s="9"/>
      <c r="E212" s="9"/>
      <c r="J212" s="2"/>
    </row>
    <row r="213" spans="4:10" ht="12.75" x14ac:dyDescent="0.2">
      <c r="D213" s="9"/>
      <c r="E213" s="9"/>
      <c r="J213" s="2"/>
    </row>
    <row r="214" spans="4:10" ht="12.75" x14ac:dyDescent="0.2">
      <c r="D214" s="31"/>
      <c r="E214" s="31"/>
      <c r="J214" s="2"/>
    </row>
    <row r="215" spans="4:10" ht="12.75" x14ac:dyDescent="0.2">
      <c r="D215" s="9"/>
      <c r="E215" s="9"/>
      <c r="J215" s="2"/>
    </row>
    <row r="216" spans="4:10" ht="12.75" x14ac:dyDescent="0.2">
      <c r="D216" s="9"/>
      <c r="E216" s="9"/>
      <c r="J216" s="2"/>
    </row>
    <row r="217" spans="4:10" ht="12.75" x14ac:dyDescent="0.2">
      <c r="D217" s="31"/>
      <c r="E217" s="31"/>
      <c r="J217" s="2"/>
    </row>
    <row r="218" spans="4:10" ht="12.75" x14ac:dyDescent="0.2">
      <c r="D218" s="31"/>
      <c r="E218" s="31"/>
      <c r="J218" s="2"/>
    </row>
    <row r="219" spans="4:10" ht="12.75" x14ac:dyDescent="0.2">
      <c r="D219" s="31"/>
      <c r="E219" s="31"/>
      <c r="J219" s="2"/>
    </row>
    <row r="220" spans="4:10" ht="12.75" x14ac:dyDescent="0.2">
      <c r="D220" s="31"/>
      <c r="E220" s="31"/>
      <c r="J220" s="2"/>
    </row>
    <row r="221" spans="4:10" ht="12.75" x14ac:dyDescent="0.2">
      <c r="D221" s="9"/>
      <c r="E221" s="9"/>
      <c r="J221" s="2"/>
    </row>
    <row r="222" spans="4:10" ht="12.75" x14ac:dyDescent="0.2">
      <c r="D222" s="31"/>
      <c r="E222" s="31"/>
      <c r="J222" s="2"/>
    </row>
    <row r="223" spans="4:10" ht="12.75" x14ac:dyDescent="0.2">
      <c r="D223" s="31"/>
      <c r="E223" s="31"/>
      <c r="J223" s="2"/>
    </row>
    <row r="224" spans="4:10" ht="12.75" x14ac:dyDescent="0.2">
      <c r="D224" s="9"/>
      <c r="E224" s="9"/>
      <c r="J224" s="2"/>
    </row>
    <row r="225" spans="4:10" ht="12.75" x14ac:dyDescent="0.2">
      <c r="D225" s="31"/>
      <c r="E225" s="31"/>
      <c r="J225" s="2"/>
    </row>
    <row r="226" spans="4:10" ht="12.75" x14ac:dyDescent="0.2">
      <c r="D226" s="9"/>
      <c r="E226" s="9"/>
      <c r="J226" s="2"/>
    </row>
    <row r="227" spans="4:10" ht="12.75" x14ac:dyDescent="0.2">
      <c r="D227" s="9"/>
      <c r="E227" s="9"/>
      <c r="J227" s="2"/>
    </row>
    <row r="228" spans="4:10" ht="12.75" x14ac:dyDescent="0.2">
      <c r="D228" s="31"/>
      <c r="E228" s="31"/>
      <c r="J228" s="2"/>
    </row>
    <row r="229" spans="4:10" ht="12.75" x14ac:dyDescent="0.2">
      <c r="D229" s="31"/>
      <c r="E229" s="31"/>
      <c r="J229" s="2"/>
    </row>
    <row r="230" spans="4:10" ht="12.75" x14ac:dyDescent="0.2">
      <c r="D230" s="31"/>
      <c r="E230" s="31"/>
      <c r="J230" s="2"/>
    </row>
    <row r="231" spans="4:10" ht="12.75" x14ac:dyDescent="0.2">
      <c r="D231" s="9"/>
      <c r="E231" s="9"/>
      <c r="J231" s="2"/>
    </row>
    <row r="232" spans="4:10" ht="12.75" x14ac:dyDescent="0.2">
      <c r="D232" s="9"/>
      <c r="E232" s="9"/>
      <c r="J232" s="2"/>
    </row>
    <row r="233" spans="4:10" ht="12.75" x14ac:dyDescent="0.2">
      <c r="D233" s="9"/>
      <c r="E233" s="9"/>
      <c r="J233" s="2"/>
    </row>
    <row r="234" spans="4:10" ht="12.75" x14ac:dyDescent="0.2">
      <c r="D234" s="9"/>
      <c r="E234" s="9"/>
      <c r="J234" s="2"/>
    </row>
    <row r="235" spans="4:10" ht="12.75" x14ac:dyDescent="0.2">
      <c r="D235" s="9"/>
      <c r="E235" s="9"/>
      <c r="J235" s="2"/>
    </row>
    <row r="236" spans="4:10" ht="12.75" x14ac:dyDescent="0.2">
      <c r="D236" s="31"/>
      <c r="E236" s="31"/>
      <c r="J236" s="2"/>
    </row>
    <row r="237" spans="4:10" ht="12.75" x14ac:dyDescent="0.2">
      <c r="D237" s="31"/>
      <c r="E237" s="31"/>
      <c r="J237" s="2"/>
    </row>
    <row r="238" spans="4:10" ht="12.75" x14ac:dyDescent="0.2">
      <c r="D238" s="31"/>
      <c r="E238" s="31"/>
      <c r="J238" s="2"/>
    </row>
    <row r="239" spans="4:10" ht="12.75" x14ac:dyDescent="0.2">
      <c r="D239" s="31"/>
      <c r="E239" s="31"/>
      <c r="J239" s="2"/>
    </row>
    <row r="240" spans="4:10" ht="12.75" x14ac:dyDescent="0.2">
      <c r="D240" s="31"/>
      <c r="E240" s="31"/>
      <c r="J240" s="2"/>
    </row>
    <row r="241" spans="4:10" ht="12.75" x14ac:dyDescent="0.2">
      <c r="D241" s="31"/>
      <c r="E241" s="31"/>
      <c r="J241" s="2"/>
    </row>
    <row r="242" spans="4:10" ht="12.75" x14ac:dyDescent="0.2">
      <c r="D242" s="31"/>
      <c r="E242" s="31"/>
      <c r="J242" s="2"/>
    </row>
    <row r="243" spans="4:10" ht="12.75" x14ac:dyDescent="0.2">
      <c r="D243" s="9"/>
      <c r="E243" s="9"/>
      <c r="J243" s="2"/>
    </row>
    <row r="244" spans="4:10" ht="12.75" x14ac:dyDescent="0.2">
      <c r="D244" s="9"/>
      <c r="E244" s="9"/>
      <c r="J244" s="2"/>
    </row>
    <row r="245" spans="4:10" ht="12.75" x14ac:dyDescent="0.2">
      <c r="D245" s="31"/>
      <c r="E245" s="31"/>
      <c r="J245" s="2"/>
    </row>
    <row r="246" spans="4:10" ht="12.75" x14ac:dyDescent="0.2">
      <c r="D246" s="31"/>
      <c r="E246" s="31"/>
      <c r="J246" s="2"/>
    </row>
    <row r="247" spans="4:10" ht="12.75" x14ac:dyDescent="0.2">
      <c r="D247" s="9"/>
      <c r="E247" s="9"/>
      <c r="J247" s="2"/>
    </row>
    <row r="248" spans="4:10" ht="12.75" x14ac:dyDescent="0.2">
      <c r="D248" s="9"/>
      <c r="E248" s="9"/>
      <c r="J248" s="2"/>
    </row>
    <row r="249" spans="4:10" ht="12.75" x14ac:dyDescent="0.2">
      <c r="D249" s="9"/>
      <c r="E249" s="9"/>
      <c r="J249" s="2"/>
    </row>
    <row r="250" spans="4:10" ht="12.75" x14ac:dyDescent="0.2">
      <c r="D250" s="31"/>
      <c r="E250" s="31"/>
      <c r="J250" s="2"/>
    </row>
    <row r="251" spans="4:10" ht="12.75" x14ac:dyDescent="0.2">
      <c r="D251" s="31"/>
      <c r="E251" s="31"/>
      <c r="J251" s="2"/>
    </row>
    <row r="252" spans="4:10" ht="12.75" x14ac:dyDescent="0.2">
      <c r="J252" s="2"/>
    </row>
    <row r="253" spans="4:10" ht="12.75" x14ac:dyDescent="0.2">
      <c r="J253" s="2"/>
    </row>
    <row r="254" spans="4:10" ht="12.75" x14ac:dyDescent="0.2">
      <c r="J254" s="2"/>
    </row>
    <row r="255" spans="4:10" ht="12.75" x14ac:dyDescent="0.2">
      <c r="J255" s="2"/>
    </row>
    <row r="256" spans="4:10" ht="12.75" x14ac:dyDescent="0.2">
      <c r="J256" s="2"/>
    </row>
    <row r="257" spans="10:10" ht="12.75" x14ac:dyDescent="0.2">
      <c r="J257" s="2"/>
    </row>
    <row r="258" spans="10:10" ht="12.75" x14ac:dyDescent="0.2">
      <c r="J258" s="2"/>
    </row>
    <row r="259" spans="10:10" ht="12.75" x14ac:dyDescent="0.2">
      <c r="J259" s="2"/>
    </row>
    <row r="260" spans="10:10" ht="12.75" x14ac:dyDescent="0.2">
      <c r="J260" s="2"/>
    </row>
    <row r="261" spans="10:10" ht="12.75" x14ac:dyDescent="0.2">
      <c r="J261" s="2"/>
    </row>
    <row r="262" spans="10:10" ht="12.75" x14ac:dyDescent="0.2">
      <c r="J262" s="2"/>
    </row>
    <row r="263" spans="10:10" ht="12.75" x14ac:dyDescent="0.2">
      <c r="J263" s="2"/>
    </row>
    <row r="264" spans="10:10" ht="12.75" x14ac:dyDescent="0.2">
      <c r="J264" s="2"/>
    </row>
    <row r="265" spans="10:10" ht="12.75" x14ac:dyDescent="0.2">
      <c r="J265" s="2"/>
    </row>
    <row r="266" spans="10:10" ht="12.75" x14ac:dyDescent="0.2">
      <c r="J266" s="2"/>
    </row>
    <row r="267" spans="10:10" ht="12.75" x14ac:dyDescent="0.2">
      <c r="J267" s="2"/>
    </row>
    <row r="268" spans="10:10" ht="12.75" x14ac:dyDescent="0.2">
      <c r="J268" s="2"/>
    </row>
    <row r="269" spans="10:10" ht="12.75" x14ac:dyDescent="0.2">
      <c r="J269" s="2"/>
    </row>
    <row r="270" spans="10:10" ht="12.75" x14ac:dyDescent="0.2">
      <c r="J270" s="2"/>
    </row>
    <row r="271" spans="10:10" ht="12.75" x14ac:dyDescent="0.2">
      <c r="J271" s="2"/>
    </row>
    <row r="272" spans="10:10" ht="12.75" x14ac:dyDescent="0.2">
      <c r="J272" s="2"/>
    </row>
    <row r="273" spans="10:10" ht="12.75" x14ac:dyDescent="0.2">
      <c r="J273" s="2"/>
    </row>
    <row r="274" spans="10:10" ht="12.75" x14ac:dyDescent="0.2">
      <c r="J274" s="2"/>
    </row>
    <row r="275" spans="10:10" ht="12.75" x14ac:dyDescent="0.2">
      <c r="J275" s="2"/>
    </row>
    <row r="276" spans="10:10" ht="12.75" x14ac:dyDescent="0.2">
      <c r="J276" s="2"/>
    </row>
    <row r="277" spans="10:10" ht="12.75" x14ac:dyDescent="0.2">
      <c r="J277" s="2"/>
    </row>
    <row r="278" spans="10:10" ht="12.75" x14ac:dyDescent="0.2">
      <c r="J278" s="2"/>
    </row>
    <row r="279" spans="10:10" ht="12.75" x14ac:dyDescent="0.2">
      <c r="J279" s="2"/>
    </row>
    <row r="280" spans="10:10" ht="12.75" x14ac:dyDescent="0.2">
      <c r="J280" s="2"/>
    </row>
    <row r="281" spans="10:10" ht="12.75" x14ac:dyDescent="0.2">
      <c r="J281" s="2"/>
    </row>
    <row r="282" spans="10:10" ht="12.75" x14ac:dyDescent="0.2">
      <c r="J282" s="2"/>
    </row>
    <row r="283" spans="10:10" ht="12.75" x14ac:dyDescent="0.2">
      <c r="J283" s="2"/>
    </row>
    <row r="284" spans="10:10" ht="12.75" x14ac:dyDescent="0.2">
      <c r="J284" s="2"/>
    </row>
    <row r="285" spans="10:10" ht="12.75" x14ac:dyDescent="0.2">
      <c r="J285" s="2"/>
    </row>
    <row r="286" spans="10:10" ht="12.75" x14ac:dyDescent="0.2">
      <c r="J286" s="2"/>
    </row>
    <row r="287" spans="10:10" ht="12.75" x14ac:dyDescent="0.2">
      <c r="J287" s="2"/>
    </row>
    <row r="288" spans="10:10" ht="12.75" x14ac:dyDescent="0.2">
      <c r="J288" s="2"/>
    </row>
    <row r="289" spans="10:10" ht="12.75" x14ac:dyDescent="0.2">
      <c r="J289" s="2"/>
    </row>
    <row r="290" spans="10:10" ht="12.75" x14ac:dyDescent="0.2">
      <c r="J290" s="2"/>
    </row>
    <row r="291" spans="10:10" ht="12.75" x14ac:dyDescent="0.2">
      <c r="J291" s="2"/>
    </row>
    <row r="292" spans="10:10" ht="12.75" x14ac:dyDescent="0.2">
      <c r="J292" s="2"/>
    </row>
    <row r="293" spans="10:10" ht="12.75" x14ac:dyDescent="0.2">
      <c r="J293" s="2"/>
    </row>
    <row r="294" spans="10:10" ht="12.75" x14ac:dyDescent="0.2">
      <c r="J294" s="2"/>
    </row>
    <row r="295" spans="10:10" ht="12.75" x14ac:dyDescent="0.2">
      <c r="J295" s="2"/>
    </row>
    <row r="296" spans="10:10" ht="12.75" x14ac:dyDescent="0.2">
      <c r="J296" s="2"/>
    </row>
    <row r="297" spans="10:10" ht="12.75" x14ac:dyDescent="0.2">
      <c r="J297" s="2"/>
    </row>
    <row r="298" spans="10:10" ht="12.75" x14ac:dyDescent="0.2">
      <c r="J298" s="2"/>
    </row>
    <row r="299" spans="10:10" ht="12.75" x14ac:dyDescent="0.2">
      <c r="J299" s="2"/>
    </row>
    <row r="300" spans="10:10" ht="12.75" x14ac:dyDescent="0.2">
      <c r="J300" s="2"/>
    </row>
    <row r="301" spans="10:10" ht="12.75" x14ac:dyDescent="0.2">
      <c r="J301" s="2"/>
    </row>
    <row r="302" spans="10:10" ht="12.75" x14ac:dyDescent="0.2">
      <c r="J302" s="2"/>
    </row>
    <row r="303" spans="10:10" ht="12.75" x14ac:dyDescent="0.2">
      <c r="J303" s="2"/>
    </row>
    <row r="304" spans="10:10" ht="12.75" x14ac:dyDescent="0.2">
      <c r="J304" s="2"/>
    </row>
    <row r="305" spans="10:10" ht="12.75" x14ac:dyDescent="0.2">
      <c r="J305" s="2"/>
    </row>
    <row r="306" spans="10:10" ht="12.75" x14ac:dyDescent="0.2">
      <c r="J306" s="2"/>
    </row>
    <row r="307" spans="10:10" ht="12.75" x14ac:dyDescent="0.2">
      <c r="J307" s="2"/>
    </row>
    <row r="308" spans="10:10" ht="12.75" x14ac:dyDescent="0.2">
      <c r="J308" s="2"/>
    </row>
    <row r="309" spans="10:10" ht="12.75" x14ac:dyDescent="0.2">
      <c r="J309" s="2"/>
    </row>
    <row r="310" spans="10:10" ht="12.75" x14ac:dyDescent="0.2">
      <c r="J310" s="2"/>
    </row>
    <row r="311" spans="10:10" ht="12.75" x14ac:dyDescent="0.2">
      <c r="J311" s="2"/>
    </row>
    <row r="312" spans="10:10" ht="12.75" x14ac:dyDescent="0.2">
      <c r="J312" s="2"/>
    </row>
    <row r="313" spans="10:10" ht="12.75" x14ac:dyDescent="0.2">
      <c r="J313" s="2"/>
    </row>
    <row r="314" spans="10:10" ht="12.75" x14ac:dyDescent="0.2">
      <c r="J314" s="2"/>
    </row>
    <row r="315" spans="10:10" ht="12.75" x14ac:dyDescent="0.2">
      <c r="J315" s="2"/>
    </row>
    <row r="316" spans="10:10" ht="12.75" x14ac:dyDescent="0.2">
      <c r="J316" s="2"/>
    </row>
    <row r="317" spans="10:10" ht="12.75" x14ac:dyDescent="0.2">
      <c r="J317" s="2"/>
    </row>
    <row r="318" spans="10:10" ht="12.75" x14ac:dyDescent="0.2">
      <c r="J318" s="2"/>
    </row>
    <row r="319" spans="10:10" ht="12.75" x14ac:dyDescent="0.2">
      <c r="J319" s="2"/>
    </row>
    <row r="320" spans="10:10" ht="12.75" x14ac:dyDescent="0.2">
      <c r="J320" s="2"/>
    </row>
    <row r="321" spans="10:10" ht="12.75" x14ac:dyDescent="0.2">
      <c r="J321" s="2"/>
    </row>
    <row r="322" spans="10:10" ht="12.75" x14ac:dyDescent="0.2">
      <c r="J322" s="2"/>
    </row>
    <row r="323" spans="10:10" ht="12.75" x14ac:dyDescent="0.2">
      <c r="J323" s="2"/>
    </row>
    <row r="324" spans="10:10" ht="12.75" x14ac:dyDescent="0.2">
      <c r="J324" s="2"/>
    </row>
    <row r="325" spans="10:10" ht="12.75" x14ac:dyDescent="0.2">
      <c r="J325" s="2"/>
    </row>
    <row r="326" spans="10:10" ht="12.75" x14ac:dyDescent="0.2">
      <c r="J326" s="2"/>
    </row>
    <row r="327" spans="10:10" ht="12.75" x14ac:dyDescent="0.2">
      <c r="J327" s="2"/>
    </row>
    <row r="328" spans="10:10" ht="12.75" x14ac:dyDescent="0.2">
      <c r="J328" s="2"/>
    </row>
    <row r="329" spans="10:10" ht="12.75" x14ac:dyDescent="0.2">
      <c r="J329" s="2"/>
    </row>
    <row r="330" spans="10:10" ht="12.75" x14ac:dyDescent="0.2">
      <c r="J330" s="2"/>
    </row>
    <row r="331" spans="10:10" ht="12.75" x14ac:dyDescent="0.2">
      <c r="J331" s="2"/>
    </row>
    <row r="332" spans="10:10" ht="12.75" x14ac:dyDescent="0.2">
      <c r="J332" s="2"/>
    </row>
    <row r="333" spans="10:10" ht="12.75" x14ac:dyDescent="0.2">
      <c r="J333" s="2"/>
    </row>
    <row r="334" spans="10:10" ht="12.75" x14ac:dyDescent="0.2">
      <c r="J334" s="2"/>
    </row>
    <row r="335" spans="10:10" ht="12.75" x14ac:dyDescent="0.2">
      <c r="J335" s="2"/>
    </row>
    <row r="336" spans="10:10" ht="12.75" x14ac:dyDescent="0.2">
      <c r="J336" s="2"/>
    </row>
    <row r="337" spans="10:10" ht="12.75" x14ac:dyDescent="0.2">
      <c r="J337" s="2"/>
    </row>
    <row r="338" spans="10:10" ht="12.75" x14ac:dyDescent="0.2">
      <c r="J338" s="2"/>
    </row>
    <row r="339" spans="10:10" ht="12.75" x14ac:dyDescent="0.2">
      <c r="J339" s="2"/>
    </row>
    <row r="340" spans="10:10" ht="12.75" x14ac:dyDescent="0.2">
      <c r="J340" s="2"/>
    </row>
    <row r="341" spans="10:10" ht="12.75" x14ac:dyDescent="0.2">
      <c r="J341" s="2"/>
    </row>
    <row r="342" spans="10:10" ht="12.75" x14ac:dyDescent="0.2">
      <c r="J342" s="2"/>
    </row>
    <row r="343" spans="10:10" ht="12.75" x14ac:dyDescent="0.2">
      <c r="J343" s="2"/>
    </row>
    <row r="344" spans="10:10" ht="12.75" x14ac:dyDescent="0.2">
      <c r="J344" s="2"/>
    </row>
    <row r="345" spans="10:10" ht="12.75" x14ac:dyDescent="0.2">
      <c r="J345" s="2"/>
    </row>
    <row r="346" spans="10:10" ht="12.75" x14ac:dyDescent="0.2">
      <c r="J346" s="2"/>
    </row>
    <row r="347" spans="10:10" ht="12.75" x14ac:dyDescent="0.2">
      <c r="J347" s="2"/>
    </row>
    <row r="348" spans="10:10" ht="12.75" x14ac:dyDescent="0.2">
      <c r="J348" s="2"/>
    </row>
    <row r="349" spans="10:10" ht="12.75" x14ac:dyDescent="0.2">
      <c r="J349" s="2"/>
    </row>
    <row r="350" spans="10:10" ht="12.75" x14ac:dyDescent="0.2">
      <c r="J350" s="2"/>
    </row>
    <row r="351" spans="10:10" ht="12.75" x14ac:dyDescent="0.2">
      <c r="J351" s="2"/>
    </row>
    <row r="352" spans="10:10" ht="12.75" x14ac:dyDescent="0.2">
      <c r="J352" s="2"/>
    </row>
    <row r="353" spans="10:10" ht="12.75" x14ac:dyDescent="0.2">
      <c r="J353" s="2"/>
    </row>
    <row r="354" spans="10:10" ht="12.75" x14ac:dyDescent="0.2">
      <c r="J354" s="2"/>
    </row>
    <row r="355" spans="10:10" ht="12.75" x14ac:dyDescent="0.2">
      <c r="J355" s="2"/>
    </row>
    <row r="356" spans="10:10" ht="12.75" x14ac:dyDescent="0.2">
      <c r="J356" s="2"/>
    </row>
    <row r="357" spans="10:10" ht="12.75" x14ac:dyDescent="0.2">
      <c r="J357" s="2"/>
    </row>
    <row r="358" spans="10:10" ht="12.75" x14ac:dyDescent="0.2">
      <c r="J358" s="2"/>
    </row>
    <row r="359" spans="10:10" ht="12.75" x14ac:dyDescent="0.2">
      <c r="J359" s="2"/>
    </row>
    <row r="360" spans="10:10" ht="12.75" x14ac:dyDescent="0.2">
      <c r="J360" s="2"/>
    </row>
    <row r="361" spans="10:10" ht="12.75" x14ac:dyDescent="0.2">
      <c r="J361" s="2"/>
    </row>
    <row r="362" spans="10:10" ht="12.75" x14ac:dyDescent="0.2">
      <c r="J362" s="2"/>
    </row>
    <row r="363" spans="10:10" ht="12.75" x14ac:dyDescent="0.2">
      <c r="J363" s="2"/>
    </row>
    <row r="364" spans="10:10" ht="12.75" x14ac:dyDescent="0.2">
      <c r="J364" s="2"/>
    </row>
    <row r="365" spans="10:10" ht="12.75" x14ac:dyDescent="0.2">
      <c r="J365" s="2"/>
    </row>
    <row r="366" spans="10:10" ht="12.75" x14ac:dyDescent="0.2">
      <c r="J366" s="2"/>
    </row>
    <row r="367" spans="10:10" ht="12.75" x14ac:dyDescent="0.2">
      <c r="J367" s="2"/>
    </row>
    <row r="368" spans="10:10" ht="12.75" x14ac:dyDescent="0.2">
      <c r="J368" s="2"/>
    </row>
    <row r="369" spans="10:10" ht="12.75" x14ac:dyDescent="0.2">
      <c r="J369" s="2"/>
    </row>
    <row r="370" spans="10:10" ht="12.75" x14ac:dyDescent="0.2">
      <c r="J370" s="2"/>
    </row>
    <row r="371" spans="10:10" ht="12.75" x14ac:dyDescent="0.2">
      <c r="J371" s="2"/>
    </row>
    <row r="372" spans="10:10" ht="12.75" x14ac:dyDescent="0.2">
      <c r="J372" s="2"/>
    </row>
    <row r="373" spans="10:10" ht="12.75" x14ac:dyDescent="0.2">
      <c r="J373" s="2"/>
    </row>
    <row r="374" spans="10:10" ht="12.75" x14ac:dyDescent="0.2">
      <c r="J374" s="2"/>
    </row>
    <row r="375" spans="10:10" ht="12.75" x14ac:dyDescent="0.2">
      <c r="J375" s="2"/>
    </row>
    <row r="376" spans="10:10" ht="12.75" x14ac:dyDescent="0.2">
      <c r="J376" s="2"/>
    </row>
    <row r="377" spans="10:10" ht="12.75" x14ac:dyDescent="0.2">
      <c r="J377" s="2"/>
    </row>
    <row r="378" spans="10:10" ht="12.75" x14ac:dyDescent="0.2">
      <c r="J378" s="2"/>
    </row>
    <row r="379" spans="10:10" ht="12.75" x14ac:dyDescent="0.2">
      <c r="J379" s="2"/>
    </row>
    <row r="380" spans="10:10" ht="12.75" x14ac:dyDescent="0.2">
      <c r="J380" s="2"/>
    </row>
    <row r="381" spans="10:10" ht="12.75" x14ac:dyDescent="0.2">
      <c r="J381" s="2"/>
    </row>
    <row r="382" spans="10:10" ht="12.75" x14ac:dyDescent="0.2">
      <c r="J382" s="2"/>
    </row>
    <row r="383" spans="10:10" ht="12.75" x14ac:dyDescent="0.2">
      <c r="J383" s="2"/>
    </row>
    <row r="384" spans="10:10" ht="12.75" x14ac:dyDescent="0.2">
      <c r="J384" s="2"/>
    </row>
    <row r="385" spans="10:10" ht="12.75" x14ac:dyDescent="0.2">
      <c r="J385" s="2"/>
    </row>
    <row r="386" spans="10:10" ht="12.75" x14ac:dyDescent="0.2">
      <c r="J386" s="2"/>
    </row>
    <row r="387" spans="10:10" ht="12.75" x14ac:dyDescent="0.2">
      <c r="J387" s="2"/>
    </row>
    <row r="388" spans="10:10" ht="12.75" x14ac:dyDescent="0.2">
      <c r="J388" s="2"/>
    </row>
    <row r="389" spans="10:10" ht="12.75" x14ac:dyDescent="0.2">
      <c r="J389" s="2"/>
    </row>
    <row r="390" spans="10:10" ht="12.75" x14ac:dyDescent="0.2">
      <c r="J390" s="2"/>
    </row>
    <row r="391" spans="10:10" ht="12.75" x14ac:dyDescent="0.2">
      <c r="J391" s="2"/>
    </row>
    <row r="392" spans="10:10" ht="12.75" x14ac:dyDescent="0.2">
      <c r="J392" s="2"/>
    </row>
    <row r="393" spans="10:10" ht="12.75" x14ac:dyDescent="0.2">
      <c r="J393" s="2"/>
    </row>
    <row r="394" spans="10:10" ht="12.75" x14ac:dyDescent="0.2">
      <c r="J394" s="2"/>
    </row>
    <row r="395" spans="10:10" ht="12.75" x14ac:dyDescent="0.2">
      <c r="J395" s="2"/>
    </row>
    <row r="396" spans="10:10" ht="12.75" x14ac:dyDescent="0.2">
      <c r="J396" s="2"/>
    </row>
    <row r="397" spans="10:10" ht="12.75" x14ac:dyDescent="0.2">
      <c r="J397" s="2"/>
    </row>
    <row r="398" spans="10:10" ht="12.75" x14ac:dyDescent="0.2">
      <c r="J398" s="2"/>
    </row>
    <row r="399" spans="10:10" ht="12.75" x14ac:dyDescent="0.2">
      <c r="J399" s="2"/>
    </row>
    <row r="400" spans="10:10" ht="12.75" x14ac:dyDescent="0.2">
      <c r="J400" s="2"/>
    </row>
    <row r="401" spans="10:10" ht="12.75" x14ac:dyDescent="0.2">
      <c r="J401" s="2"/>
    </row>
    <row r="402" spans="10:10" ht="12.75" x14ac:dyDescent="0.2">
      <c r="J402" s="2"/>
    </row>
    <row r="403" spans="10:10" ht="12.75" x14ac:dyDescent="0.2">
      <c r="J403" s="2"/>
    </row>
    <row r="404" spans="10:10" ht="12.75" x14ac:dyDescent="0.2">
      <c r="J404" s="2"/>
    </row>
    <row r="405" spans="10:10" ht="12.75" x14ac:dyDescent="0.2">
      <c r="J405" s="2"/>
    </row>
    <row r="406" spans="10:10" ht="12.75" x14ac:dyDescent="0.2">
      <c r="J406" s="2"/>
    </row>
    <row r="407" spans="10:10" ht="12.75" x14ac:dyDescent="0.2">
      <c r="J407" s="2"/>
    </row>
    <row r="408" spans="10:10" ht="12.75" x14ac:dyDescent="0.2">
      <c r="J408" s="2"/>
    </row>
    <row r="409" spans="10:10" ht="12.75" x14ac:dyDescent="0.2">
      <c r="J409" s="2"/>
    </row>
    <row r="410" spans="10:10" ht="12.75" x14ac:dyDescent="0.2">
      <c r="J410" s="2"/>
    </row>
    <row r="411" spans="10:10" ht="12.75" x14ac:dyDescent="0.2">
      <c r="J411" s="2"/>
    </row>
    <row r="412" spans="10:10" ht="12.75" x14ac:dyDescent="0.2">
      <c r="J412" s="2"/>
    </row>
    <row r="413" spans="10:10" ht="12.75" x14ac:dyDescent="0.2">
      <c r="J413" s="2"/>
    </row>
    <row r="414" spans="10:10" ht="12.75" x14ac:dyDescent="0.2">
      <c r="J414" s="2"/>
    </row>
    <row r="415" spans="10:10" ht="12.75" x14ac:dyDescent="0.2">
      <c r="J415" s="2"/>
    </row>
    <row r="416" spans="10:10" ht="12.75" x14ac:dyDescent="0.2">
      <c r="J416" s="2"/>
    </row>
    <row r="417" spans="10:10" ht="12.75" x14ac:dyDescent="0.2">
      <c r="J417" s="2"/>
    </row>
    <row r="418" spans="10:10" ht="12.75" x14ac:dyDescent="0.2">
      <c r="J418" s="2"/>
    </row>
    <row r="419" spans="10:10" ht="12.75" x14ac:dyDescent="0.2">
      <c r="J419" s="2"/>
    </row>
    <row r="420" spans="10:10" ht="12.75" x14ac:dyDescent="0.2">
      <c r="J420" s="2"/>
    </row>
    <row r="421" spans="10:10" ht="12.75" x14ac:dyDescent="0.2">
      <c r="J421" s="2"/>
    </row>
    <row r="422" spans="10:10" ht="12.75" x14ac:dyDescent="0.2">
      <c r="J422" s="2"/>
    </row>
    <row r="423" spans="10:10" ht="12.75" x14ac:dyDescent="0.2">
      <c r="J423" s="2"/>
    </row>
    <row r="424" spans="10:10" ht="12.75" x14ac:dyDescent="0.2">
      <c r="J424" s="2"/>
    </row>
    <row r="425" spans="10:10" ht="12.75" x14ac:dyDescent="0.2">
      <c r="J425" s="2"/>
    </row>
    <row r="426" spans="10:10" ht="12.75" x14ac:dyDescent="0.2">
      <c r="J426" s="2"/>
    </row>
    <row r="427" spans="10:10" ht="12.75" x14ac:dyDescent="0.2">
      <c r="J427" s="2"/>
    </row>
    <row r="428" spans="10:10" ht="12.75" x14ac:dyDescent="0.2">
      <c r="J428" s="2"/>
    </row>
    <row r="429" spans="10:10" ht="12.75" x14ac:dyDescent="0.2">
      <c r="J429" s="2"/>
    </row>
    <row r="430" spans="10:10" ht="12.75" x14ac:dyDescent="0.2">
      <c r="J430" s="2"/>
    </row>
    <row r="431" spans="10:10" ht="12.75" x14ac:dyDescent="0.2">
      <c r="J431" s="2"/>
    </row>
    <row r="432" spans="10:10" ht="12.75" x14ac:dyDescent="0.2">
      <c r="J432" s="2"/>
    </row>
    <row r="433" spans="10:10" ht="12.75" x14ac:dyDescent="0.2">
      <c r="J433" s="2"/>
    </row>
    <row r="434" spans="10:10" ht="12.75" x14ac:dyDescent="0.2">
      <c r="J434" s="2"/>
    </row>
    <row r="435" spans="10:10" ht="12.75" x14ac:dyDescent="0.2">
      <c r="J435" s="2"/>
    </row>
    <row r="436" spans="10:10" ht="12.75" x14ac:dyDescent="0.2">
      <c r="J436" s="2"/>
    </row>
    <row r="437" spans="10:10" ht="12.75" x14ac:dyDescent="0.2">
      <c r="J437" s="2"/>
    </row>
    <row r="438" spans="10:10" ht="12.75" x14ac:dyDescent="0.2">
      <c r="J438" s="2"/>
    </row>
    <row r="439" spans="10:10" ht="12.75" x14ac:dyDescent="0.2">
      <c r="J439" s="2"/>
    </row>
    <row r="440" spans="10:10" ht="12.75" x14ac:dyDescent="0.2">
      <c r="J440" s="2"/>
    </row>
    <row r="441" spans="10:10" ht="12.75" x14ac:dyDescent="0.2">
      <c r="J441" s="2"/>
    </row>
    <row r="442" spans="10:10" ht="12.75" x14ac:dyDescent="0.2">
      <c r="J442" s="2"/>
    </row>
    <row r="443" spans="10:10" ht="12.75" x14ac:dyDescent="0.2">
      <c r="J443" s="2"/>
    </row>
    <row r="444" spans="10:10" ht="12.75" x14ac:dyDescent="0.2">
      <c r="J444" s="2"/>
    </row>
    <row r="445" spans="10:10" ht="12.75" x14ac:dyDescent="0.2">
      <c r="J445" s="2"/>
    </row>
    <row r="446" spans="10:10" ht="12.75" x14ac:dyDescent="0.2">
      <c r="J446" s="2"/>
    </row>
    <row r="447" spans="10:10" ht="12.75" x14ac:dyDescent="0.2">
      <c r="J447" s="2"/>
    </row>
    <row r="448" spans="10:10" ht="12.75" x14ac:dyDescent="0.2">
      <c r="J448" s="2"/>
    </row>
    <row r="449" spans="10:10" ht="12.75" x14ac:dyDescent="0.2">
      <c r="J449" s="2"/>
    </row>
    <row r="450" spans="10:10" ht="12.75" x14ac:dyDescent="0.2">
      <c r="J450" s="2"/>
    </row>
    <row r="451" spans="10:10" ht="12.75" x14ac:dyDescent="0.2">
      <c r="J451" s="2"/>
    </row>
    <row r="452" spans="10:10" ht="12.75" x14ac:dyDescent="0.2">
      <c r="J452" s="2"/>
    </row>
    <row r="453" spans="10:10" ht="12.75" x14ac:dyDescent="0.2">
      <c r="J453" s="2"/>
    </row>
    <row r="454" spans="10:10" ht="12.75" x14ac:dyDescent="0.2">
      <c r="J454" s="2"/>
    </row>
    <row r="455" spans="10:10" ht="12.75" x14ac:dyDescent="0.2">
      <c r="J455" s="2"/>
    </row>
    <row r="456" spans="10:10" ht="12.75" x14ac:dyDescent="0.2">
      <c r="J456" s="2"/>
    </row>
    <row r="457" spans="10:10" ht="12.75" x14ac:dyDescent="0.2">
      <c r="J457" s="2"/>
    </row>
    <row r="458" spans="10:10" ht="12.75" x14ac:dyDescent="0.2">
      <c r="J458" s="2"/>
    </row>
    <row r="459" spans="10:10" ht="12.75" x14ac:dyDescent="0.2">
      <c r="J459" s="2"/>
    </row>
    <row r="460" spans="10:10" ht="12.75" x14ac:dyDescent="0.2">
      <c r="J460" s="2"/>
    </row>
    <row r="461" spans="10:10" ht="12.75" x14ac:dyDescent="0.2">
      <c r="J461" s="2"/>
    </row>
    <row r="462" spans="10:10" ht="12.75" x14ac:dyDescent="0.2">
      <c r="J462" s="2"/>
    </row>
    <row r="463" spans="10:10" ht="12.75" x14ac:dyDescent="0.2">
      <c r="J463" s="2"/>
    </row>
    <row r="464" spans="10:10" ht="12.75" x14ac:dyDescent="0.2">
      <c r="J464" s="2"/>
    </row>
    <row r="465" spans="10:10" ht="12.75" x14ac:dyDescent="0.2">
      <c r="J465" s="2"/>
    </row>
    <row r="466" spans="10:10" ht="12.75" x14ac:dyDescent="0.2">
      <c r="J466" s="2"/>
    </row>
    <row r="467" spans="10:10" ht="12.75" x14ac:dyDescent="0.2">
      <c r="J467" s="2"/>
    </row>
    <row r="468" spans="10:10" ht="12.75" x14ac:dyDescent="0.2">
      <c r="J468" s="2"/>
    </row>
    <row r="469" spans="10:10" ht="12.75" x14ac:dyDescent="0.2">
      <c r="J469" s="2"/>
    </row>
    <row r="470" spans="10:10" ht="12.75" x14ac:dyDescent="0.2">
      <c r="J470" s="2"/>
    </row>
    <row r="471" spans="10:10" ht="12.75" x14ac:dyDescent="0.2">
      <c r="J471" s="2"/>
    </row>
    <row r="472" spans="10:10" ht="12.75" x14ac:dyDescent="0.2">
      <c r="J472" s="2"/>
    </row>
    <row r="473" spans="10:10" ht="12.75" x14ac:dyDescent="0.2">
      <c r="J473" s="2"/>
    </row>
    <row r="474" spans="10:10" ht="12.75" x14ac:dyDescent="0.2">
      <c r="J474" s="2"/>
    </row>
    <row r="475" spans="10:10" ht="12.75" x14ac:dyDescent="0.2">
      <c r="J475" s="2"/>
    </row>
    <row r="476" spans="10:10" ht="12.75" x14ac:dyDescent="0.2">
      <c r="J476" s="2"/>
    </row>
    <row r="477" spans="10:10" ht="12.75" x14ac:dyDescent="0.2">
      <c r="J477" s="2"/>
    </row>
    <row r="478" spans="10:10" ht="12.75" x14ac:dyDescent="0.2">
      <c r="J478" s="2"/>
    </row>
    <row r="479" spans="10:10" ht="12.75" x14ac:dyDescent="0.2">
      <c r="J479" s="2"/>
    </row>
    <row r="480" spans="10:10" ht="12.75" x14ac:dyDescent="0.2">
      <c r="J480" s="2"/>
    </row>
    <row r="481" spans="10:10" ht="12.75" x14ac:dyDescent="0.2">
      <c r="J481" s="2"/>
    </row>
    <row r="482" spans="10:10" ht="12.75" x14ac:dyDescent="0.2">
      <c r="J482" s="2"/>
    </row>
    <row r="483" spans="10:10" ht="12.75" x14ac:dyDescent="0.2">
      <c r="J483" s="2"/>
    </row>
    <row r="484" spans="10:10" ht="12.75" x14ac:dyDescent="0.2">
      <c r="J484" s="2"/>
    </row>
    <row r="485" spans="10:10" ht="12.75" x14ac:dyDescent="0.2">
      <c r="J485" s="2"/>
    </row>
    <row r="486" spans="10:10" ht="12.75" x14ac:dyDescent="0.2">
      <c r="J486" s="2"/>
    </row>
    <row r="487" spans="10:10" ht="12.75" x14ac:dyDescent="0.2">
      <c r="J487" s="2"/>
    </row>
    <row r="488" spans="10:10" ht="12.75" x14ac:dyDescent="0.2">
      <c r="J488" s="2"/>
    </row>
    <row r="489" spans="10:10" ht="12.75" x14ac:dyDescent="0.2">
      <c r="J489" s="2"/>
    </row>
    <row r="490" spans="10:10" ht="12.75" x14ac:dyDescent="0.2">
      <c r="J490" s="2"/>
    </row>
    <row r="491" spans="10:10" ht="12.75" x14ac:dyDescent="0.2">
      <c r="J491" s="2"/>
    </row>
    <row r="492" spans="10:10" ht="12.75" x14ac:dyDescent="0.2">
      <c r="J492" s="2"/>
    </row>
    <row r="493" spans="10:10" ht="12.75" x14ac:dyDescent="0.2">
      <c r="J493" s="2"/>
    </row>
    <row r="494" spans="10:10" ht="12.75" x14ac:dyDescent="0.2">
      <c r="J494" s="2"/>
    </row>
    <row r="495" spans="10:10" ht="12.75" x14ac:dyDescent="0.2">
      <c r="J495" s="2"/>
    </row>
    <row r="496" spans="10:10" ht="12.75" x14ac:dyDescent="0.2">
      <c r="J496" s="2"/>
    </row>
    <row r="497" spans="10:10" ht="12.75" x14ac:dyDescent="0.2">
      <c r="J497" s="2"/>
    </row>
    <row r="498" spans="10:10" ht="12.75" x14ac:dyDescent="0.2">
      <c r="J498" s="2"/>
    </row>
    <row r="499" spans="10:10" ht="12.75" x14ac:dyDescent="0.2">
      <c r="J499" s="2"/>
    </row>
    <row r="500" spans="10:10" ht="12.75" x14ac:dyDescent="0.2">
      <c r="J500" s="2"/>
    </row>
    <row r="501" spans="10:10" ht="12.75" x14ac:dyDescent="0.2">
      <c r="J501" s="2"/>
    </row>
    <row r="502" spans="10:10" ht="12.75" x14ac:dyDescent="0.2">
      <c r="J502" s="2"/>
    </row>
    <row r="503" spans="10:10" ht="12.75" x14ac:dyDescent="0.2">
      <c r="J503" s="2"/>
    </row>
    <row r="504" spans="10:10" ht="12.75" x14ac:dyDescent="0.2">
      <c r="J504" s="2"/>
    </row>
    <row r="505" spans="10:10" ht="12.75" x14ac:dyDescent="0.2">
      <c r="J505" s="2"/>
    </row>
    <row r="506" spans="10:10" ht="12.75" x14ac:dyDescent="0.2">
      <c r="J506" s="2"/>
    </row>
    <row r="507" spans="10:10" ht="12.75" x14ac:dyDescent="0.2">
      <c r="J507" s="2"/>
    </row>
    <row r="508" spans="10:10" ht="12.75" x14ac:dyDescent="0.2">
      <c r="J508" s="2"/>
    </row>
    <row r="509" spans="10:10" ht="12.75" x14ac:dyDescent="0.2">
      <c r="J509" s="2"/>
    </row>
    <row r="510" spans="10:10" ht="12.75" x14ac:dyDescent="0.2">
      <c r="J510" s="2"/>
    </row>
    <row r="511" spans="10:10" ht="12.75" x14ac:dyDescent="0.2">
      <c r="J511" s="2"/>
    </row>
    <row r="512" spans="10:10" ht="12.75" x14ac:dyDescent="0.2">
      <c r="J512" s="2"/>
    </row>
    <row r="513" spans="10:10" ht="12.75" x14ac:dyDescent="0.2">
      <c r="J513" s="2"/>
    </row>
    <row r="514" spans="10:10" ht="12.75" x14ac:dyDescent="0.2">
      <c r="J514" s="2"/>
    </row>
    <row r="515" spans="10:10" ht="12.75" x14ac:dyDescent="0.2">
      <c r="J515" s="2"/>
    </row>
    <row r="516" spans="10:10" ht="12.75" x14ac:dyDescent="0.2">
      <c r="J516" s="2"/>
    </row>
    <row r="517" spans="10:10" ht="12.75" x14ac:dyDescent="0.2">
      <c r="J517" s="2"/>
    </row>
    <row r="518" spans="10:10" ht="12.75" x14ac:dyDescent="0.2">
      <c r="J518" s="2"/>
    </row>
    <row r="519" spans="10:10" ht="12.75" x14ac:dyDescent="0.2">
      <c r="J519" s="2"/>
    </row>
    <row r="520" spans="10:10" ht="12.75" x14ac:dyDescent="0.2">
      <c r="J520" s="2"/>
    </row>
    <row r="521" spans="10:10" ht="12.75" x14ac:dyDescent="0.2">
      <c r="J521" s="2"/>
    </row>
    <row r="522" spans="10:10" ht="12.75" x14ac:dyDescent="0.2">
      <c r="J522" s="2"/>
    </row>
    <row r="523" spans="10:10" ht="12.75" x14ac:dyDescent="0.2">
      <c r="J523" s="2"/>
    </row>
    <row r="524" spans="10:10" ht="12.75" x14ac:dyDescent="0.2">
      <c r="J524" s="2"/>
    </row>
    <row r="525" spans="10:10" ht="12.75" x14ac:dyDescent="0.2">
      <c r="J525" s="2"/>
    </row>
    <row r="526" spans="10:10" ht="12.75" x14ac:dyDescent="0.2">
      <c r="J526" s="2"/>
    </row>
    <row r="527" spans="10:10" ht="12.75" x14ac:dyDescent="0.2">
      <c r="J527" s="2"/>
    </row>
    <row r="528" spans="10:10" ht="12.75" x14ac:dyDescent="0.2">
      <c r="J528" s="2"/>
    </row>
    <row r="529" spans="10:10" ht="12.75" x14ac:dyDescent="0.2">
      <c r="J529" s="2"/>
    </row>
    <row r="530" spans="10:10" ht="12.75" x14ac:dyDescent="0.2">
      <c r="J530" s="2"/>
    </row>
    <row r="531" spans="10:10" ht="12.75" x14ac:dyDescent="0.2">
      <c r="J531" s="2"/>
    </row>
    <row r="532" spans="10:10" ht="12.75" x14ac:dyDescent="0.2">
      <c r="J532" s="2"/>
    </row>
    <row r="533" spans="10:10" ht="12.75" x14ac:dyDescent="0.2">
      <c r="J533" s="2"/>
    </row>
    <row r="534" spans="10:10" ht="12.75" x14ac:dyDescent="0.2">
      <c r="J534" s="2"/>
    </row>
    <row r="535" spans="10:10" ht="12.75" x14ac:dyDescent="0.2">
      <c r="J535" s="2"/>
    </row>
    <row r="536" spans="10:10" ht="12.75" x14ac:dyDescent="0.2">
      <c r="J536" s="2"/>
    </row>
    <row r="537" spans="10:10" ht="12.75" x14ac:dyDescent="0.2">
      <c r="J537" s="2"/>
    </row>
    <row r="538" spans="10:10" ht="12.75" x14ac:dyDescent="0.2">
      <c r="J538" s="2"/>
    </row>
    <row r="539" spans="10:10" ht="12.75" x14ac:dyDescent="0.2">
      <c r="J539" s="2"/>
    </row>
    <row r="540" spans="10:10" ht="12.75" x14ac:dyDescent="0.2">
      <c r="J540" s="2"/>
    </row>
    <row r="541" spans="10:10" ht="12.75" x14ac:dyDescent="0.2">
      <c r="J541" s="2"/>
    </row>
    <row r="542" spans="10:10" ht="12.75" x14ac:dyDescent="0.2">
      <c r="J542" s="2"/>
    </row>
    <row r="543" spans="10:10" ht="12.75" x14ac:dyDescent="0.2">
      <c r="J543" s="2"/>
    </row>
    <row r="544" spans="10:10" ht="12.75" x14ac:dyDescent="0.2">
      <c r="J544" s="2"/>
    </row>
    <row r="545" spans="10:10" ht="12.75" x14ac:dyDescent="0.2">
      <c r="J545" s="2"/>
    </row>
    <row r="546" spans="10:10" ht="12.75" x14ac:dyDescent="0.2">
      <c r="J546" s="2"/>
    </row>
    <row r="547" spans="10:10" ht="12.75" x14ac:dyDescent="0.2">
      <c r="J547" s="2"/>
    </row>
    <row r="548" spans="10:10" ht="12.75" x14ac:dyDescent="0.2">
      <c r="J548" s="2"/>
    </row>
    <row r="549" spans="10:10" ht="12.75" x14ac:dyDescent="0.2">
      <c r="J549" s="2"/>
    </row>
    <row r="550" spans="10:10" ht="12.75" x14ac:dyDescent="0.2">
      <c r="J550" s="2"/>
    </row>
    <row r="551" spans="10:10" ht="12.75" x14ac:dyDescent="0.2">
      <c r="J551" s="2"/>
    </row>
    <row r="552" spans="10:10" ht="12.75" x14ac:dyDescent="0.2">
      <c r="J552" s="2"/>
    </row>
    <row r="553" spans="10:10" ht="12.75" x14ac:dyDescent="0.2">
      <c r="J553" s="2"/>
    </row>
    <row r="554" spans="10:10" ht="12.75" x14ac:dyDescent="0.2">
      <c r="J554" s="2"/>
    </row>
    <row r="555" spans="10:10" ht="12.75" x14ac:dyDescent="0.2">
      <c r="J555" s="2"/>
    </row>
    <row r="556" spans="10:10" ht="12.75" x14ac:dyDescent="0.2">
      <c r="J556" s="2"/>
    </row>
    <row r="557" spans="10:10" ht="12.75" x14ac:dyDescent="0.2">
      <c r="J557" s="2"/>
    </row>
    <row r="558" spans="10:10" ht="12.75" x14ac:dyDescent="0.2">
      <c r="J558" s="2"/>
    </row>
    <row r="559" spans="10:10" ht="12.75" x14ac:dyDescent="0.2">
      <c r="J559" s="2"/>
    </row>
    <row r="560" spans="10:10" ht="12.75" x14ac:dyDescent="0.2">
      <c r="J560" s="2"/>
    </row>
    <row r="561" spans="10:10" ht="12.75" x14ac:dyDescent="0.2">
      <c r="J561" s="2"/>
    </row>
    <row r="562" spans="10:10" ht="12.75" x14ac:dyDescent="0.2">
      <c r="J562" s="2"/>
    </row>
    <row r="563" spans="10:10" ht="12.75" x14ac:dyDescent="0.2">
      <c r="J563" s="2"/>
    </row>
    <row r="564" spans="10:10" ht="12.75" x14ac:dyDescent="0.2">
      <c r="J564" s="2"/>
    </row>
    <row r="565" spans="10:10" ht="12.75" x14ac:dyDescent="0.2">
      <c r="J565" s="2"/>
    </row>
    <row r="566" spans="10:10" ht="12.75" x14ac:dyDescent="0.2">
      <c r="J566" s="2"/>
    </row>
    <row r="567" spans="10:10" ht="12.75" x14ac:dyDescent="0.2">
      <c r="J567" s="2"/>
    </row>
    <row r="568" spans="10:10" ht="12.75" x14ac:dyDescent="0.2">
      <c r="J568" s="2"/>
    </row>
    <row r="569" spans="10:10" ht="12.75" x14ac:dyDescent="0.2">
      <c r="J569" s="2"/>
    </row>
    <row r="570" spans="10:10" ht="12.75" x14ac:dyDescent="0.2">
      <c r="J570" s="2"/>
    </row>
    <row r="571" spans="10:10" ht="12.75" x14ac:dyDescent="0.2">
      <c r="J571" s="2"/>
    </row>
    <row r="572" spans="10:10" ht="12.75" x14ac:dyDescent="0.2">
      <c r="J572" s="2"/>
    </row>
    <row r="573" spans="10:10" ht="12.75" x14ac:dyDescent="0.2">
      <c r="J573" s="2"/>
    </row>
    <row r="574" spans="10:10" ht="12.75" x14ac:dyDescent="0.2">
      <c r="J574" s="2"/>
    </row>
    <row r="575" spans="10:10" ht="12.75" x14ac:dyDescent="0.2">
      <c r="J575" s="2"/>
    </row>
    <row r="576" spans="10:10" ht="12.75" x14ac:dyDescent="0.2">
      <c r="J576" s="2"/>
    </row>
    <row r="577" spans="10:10" ht="12.75" x14ac:dyDescent="0.2">
      <c r="J577" s="2"/>
    </row>
    <row r="578" spans="10:10" ht="12.75" x14ac:dyDescent="0.2">
      <c r="J578" s="2"/>
    </row>
    <row r="579" spans="10:10" ht="12.75" x14ac:dyDescent="0.2">
      <c r="J579" s="2"/>
    </row>
    <row r="580" spans="10:10" ht="12.75" x14ac:dyDescent="0.2">
      <c r="J580" s="2"/>
    </row>
    <row r="581" spans="10:10" ht="12.75" x14ac:dyDescent="0.2">
      <c r="J581" s="2"/>
    </row>
    <row r="582" spans="10:10" ht="12.75" x14ac:dyDescent="0.2">
      <c r="J582" s="2"/>
    </row>
    <row r="583" spans="10:10" ht="12.75" x14ac:dyDescent="0.2">
      <c r="J583" s="2"/>
    </row>
    <row r="584" spans="10:10" ht="12.75" x14ac:dyDescent="0.2">
      <c r="J584" s="2"/>
    </row>
    <row r="585" spans="10:10" ht="12.75" x14ac:dyDescent="0.2">
      <c r="J585" s="2"/>
    </row>
    <row r="586" spans="10:10" ht="12.75" x14ac:dyDescent="0.2">
      <c r="J586" s="2"/>
    </row>
    <row r="587" spans="10:10" ht="12.75" x14ac:dyDescent="0.2">
      <c r="J587" s="2"/>
    </row>
    <row r="588" spans="10:10" ht="12.75" x14ac:dyDescent="0.2">
      <c r="J588" s="2"/>
    </row>
    <row r="589" spans="10:10" ht="12.75" x14ac:dyDescent="0.2">
      <c r="J589" s="2"/>
    </row>
    <row r="590" spans="10:10" ht="12.75" x14ac:dyDescent="0.2">
      <c r="J590" s="2"/>
    </row>
    <row r="591" spans="10:10" ht="12.75" x14ac:dyDescent="0.2">
      <c r="J591" s="2"/>
    </row>
    <row r="592" spans="10:10" ht="12.75" x14ac:dyDescent="0.2">
      <c r="J592" s="2"/>
    </row>
    <row r="593" spans="10:10" ht="12.75" x14ac:dyDescent="0.2">
      <c r="J593" s="2"/>
    </row>
    <row r="594" spans="10:10" ht="12.75" x14ac:dyDescent="0.2">
      <c r="J594" s="2"/>
    </row>
    <row r="595" spans="10:10" ht="12.75" x14ac:dyDescent="0.2">
      <c r="J595" s="2"/>
    </row>
    <row r="596" spans="10:10" ht="12.75" x14ac:dyDescent="0.2">
      <c r="J596" s="2"/>
    </row>
    <row r="597" spans="10:10" ht="12.75" x14ac:dyDescent="0.2">
      <c r="J597" s="2"/>
    </row>
    <row r="598" spans="10:10" ht="12.75" x14ac:dyDescent="0.2">
      <c r="J598" s="2"/>
    </row>
    <row r="599" spans="10:10" ht="12.75" x14ac:dyDescent="0.2">
      <c r="J599" s="2"/>
    </row>
    <row r="600" spans="10:10" ht="12.75" x14ac:dyDescent="0.2">
      <c r="J600" s="2"/>
    </row>
    <row r="601" spans="10:10" ht="12.75" x14ac:dyDescent="0.2">
      <c r="J601" s="2"/>
    </row>
    <row r="602" spans="10:10" ht="12.75" x14ac:dyDescent="0.2">
      <c r="J602" s="2"/>
    </row>
    <row r="603" spans="10:10" ht="12.75" x14ac:dyDescent="0.2">
      <c r="J603" s="2"/>
    </row>
    <row r="604" spans="10:10" ht="12.75" x14ac:dyDescent="0.2">
      <c r="J604" s="2"/>
    </row>
    <row r="605" spans="10:10" ht="12.75" x14ac:dyDescent="0.2">
      <c r="J605" s="2"/>
    </row>
    <row r="606" spans="10:10" ht="12.75" x14ac:dyDescent="0.2">
      <c r="J606" s="2"/>
    </row>
    <row r="607" spans="10:10" ht="12.75" x14ac:dyDescent="0.2">
      <c r="J607" s="2"/>
    </row>
    <row r="608" spans="10:10" ht="12.75" x14ac:dyDescent="0.2">
      <c r="J608" s="2"/>
    </row>
    <row r="609" spans="10:10" ht="12.75" x14ac:dyDescent="0.2">
      <c r="J609" s="2"/>
    </row>
    <row r="610" spans="10:10" ht="12.75" x14ac:dyDescent="0.2">
      <c r="J610" s="2"/>
    </row>
    <row r="611" spans="10:10" ht="12.75" x14ac:dyDescent="0.2">
      <c r="J611" s="2"/>
    </row>
    <row r="612" spans="10:10" ht="12.75" x14ac:dyDescent="0.2">
      <c r="J612" s="2"/>
    </row>
    <row r="613" spans="10:10" ht="12.75" x14ac:dyDescent="0.2">
      <c r="J613" s="2"/>
    </row>
    <row r="614" spans="10:10" ht="12.75" x14ac:dyDescent="0.2">
      <c r="J614" s="2"/>
    </row>
    <row r="615" spans="10:10" ht="12.75" x14ac:dyDescent="0.2">
      <c r="J615" s="2"/>
    </row>
    <row r="616" spans="10:10" ht="12.75" x14ac:dyDescent="0.2">
      <c r="J616" s="2"/>
    </row>
    <row r="617" spans="10:10" ht="12.75" x14ac:dyDescent="0.2">
      <c r="J617" s="2"/>
    </row>
    <row r="618" spans="10:10" ht="12.75" x14ac:dyDescent="0.2">
      <c r="J618" s="2"/>
    </row>
    <row r="619" spans="10:10" ht="12.75" x14ac:dyDescent="0.2">
      <c r="J619" s="2"/>
    </row>
    <row r="620" spans="10:10" ht="12.75" x14ac:dyDescent="0.2">
      <c r="J620" s="2"/>
    </row>
    <row r="621" spans="10:10" ht="12.75" x14ac:dyDescent="0.2">
      <c r="J621" s="2"/>
    </row>
    <row r="622" spans="10:10" ht="12.75" x14ac:dyDescent="0.2">
      <c r="J622" s="2"/>
    </row>
    <row r="623" spans="10:10" ht="12.75" x14ac:dyDescent="0.2">
      <c r="J623" s="2"/>
    </row>
    <row r="624" spans="10:10" ht="12.75" x14ac:dyDescent="0.2">
      <c r="J624" s="2"/>
    </row>
    <row r="625" spans="10:10" ht="12.75" x14ac:dyDescent="0.2">
      <c r="J625" s="2"/>
    </row>
    <row r="626" spans="10:10" ht="12.75" x14ac:dyDescent="0.2">
      <c r="J626" s="2"/>
    </row>
    <row r="627" spans="10:10" ht="12.75" x14ac:dyDescent="0.2">
      <c r="J627" s="2"/>
    </row>
    <row r="628" spans="10:10" ht="12.75" x14ac:dyDescent="0.2">
      <c r="J628" s="2"/>
    </row>
    <row r="629" spans="10:10" ht="12.75" x14ac:dyDescent="0.2">
      <c r="J629" s="2"/>
    </row>
    <row r="630" spans="10:10" ht="12.75" x14ac:dyDescent="0.2">
      <c r="J630" s="2"/>
    </row>
    <row r="631" spans="10:10" ht="12.75" x14ac:dyDescent="0.2">
      <c r="J631" s="2"/>
    </row>
    <row r="632" spans="10:10" ht="12.75" x14ac:dyDescent="0.2">
      <c r="J632" s="2"/>
    </row>
    <row r="633" spans="10:10" ht="12.75" x14ac:dyDescent="0.2">
      <c r="J633" s="2"/>
    </row>
    <row r="634" spans="10:10" ht="12.75" x14ac:dyDescent="0.2">
      <c r="J634" s="2"/>
    </row>
    <row r="635" spans="10:10" ht="12.75" x14ac:dyDescent="0.2">
      <c r="J635" s="2"/>
    </row>
    <row r="636" spans="10:10" ht="12.75" x14ac:dyDescent="0.2">
      <c r="J636" s="2"/>
    </row>
    <row r="637" spans="10:10" ht="12.75" x14ac:dyDescent="0.2">
      <c r="J637" s="2"/>
    </row>
    <row r="638" spans="10:10" ht="12.75" x14ac:dyDescent="0.2">
      <c r="J638" s="2"/>
    </row>
    <row r="639" spans="10:10" ht="12.75" x14ac:dyDescent="0.2">
      <c r="J639" s="2"/>
    </row>
    <row r="640" spans="10:10" ht="12.75" x14ac:dyDescent="0.2">
      <c r="J640" s="2"/>
    </row>
    <row r="641" spans="10:10" ht="12.75" x14ac:dyDescent="0.2">
      <c r="J641" s="2"/>
    </row>
    <row r="642" spans="10:10" ht="12.75" x14ac:dyDescent="0.2">
      <c r="J642" s="2"/>
    </row>
    <row r="643" spans="10:10" ht="12.75" x14ac:dyDescent="0.2">
      <c r="J643" s="2"/>
    </row>
    <row r="644" spans="10:10" ht="12.75" x14ac:dyDescent="0.2">
      <c r="J644" s="2"/>
    </row>
    <row r="645" spans="10:10" ht="12.75" x14ac:dyDescent="0.2">
      <c r="J645" s="2"/>
    </row>
    <row r="646" spans="10:10" ht="12.75" x14ac:dyDescent="0.2">
      <c r="J646" s="2"/>
    </row>
    <row r="647" spans="10:10" ht="12.75" x14ac:dyDescent="0.2">
      <c r="J647" s="2"/>
    </row>
    <row r="648" spans="10:10" ht="12.75" x14ac:dyDescent="0.2">
      <c r="J648" s="2"/>
    </row>
    <row r="649" spans="10:10" ht="12.75" x14ac:dyDescent="0.2">
      <c r="J649" s="2"/>
    </row>
    <row r="650" spans="10:10" ht="12.75" x14ac:dyDescent="0.2">
      <c r="J650" s="2"/>
    </row>
    <row r="651" spans="10:10" ht="12.75" x14ac:dyDescent="0.2">
      <c r="J651" s="2"/>
    </row>
    <row r="652" spans="10:10" ht="12.75" x14ac:dyDescent="0.2">
      <c r="J652" s="2"/>
    </row>
    <row r="653" spans="10:10" ht="12.75" x14ac:dyDescent="0.2">
      <c r="J653" s="2"/>
    </row>
    <row r="654" spans="10:10" ht="12.75" x14ac:dyDescent="0.2">
      <c r="J654" s="2"/>
    </row>
    <row r="655" spans="10:10" ht="12.75" x14ac:dyDescent="0.2">
      <c r="J655" s="2"/>
    </row>
    <row r="656" spans="10:10" ht="12.75" x14ac:dyDescent="0.2">
      <c r="J656" s="2"/>
    </row>
    <row r="657" spans="10:10" ht="12.75" x14ac:dyDescent="0.2">
      <c r="J657" s="2"/>
    </row>
    <row r="658" spans="10:10" ht="12.75" x14ac:dyDescent="0.2">
      <c r="J658" s="2"/>
    </row>
    <row r="659" spans="10:10" ht="12.75" x14ac:dyDescent="0.2">
      <c r="J659" s="2"/>
    </row>
    <row r="660" spans="10:10" ht="12.75" x14ac:dyDescent="0.2">
      <c r="J660" s="2"/>
    </row>
    <row r="661" spans="10:10" ht="12.75" x14ac:dyDescent="0.2">
      <c r="J661" s="2"/>
    </row>
    <row r="662" spans="10:10" ht="12.75" x14ac:dyDescent="0.2">
      <c r="J662" s="2"/>
    </row>
    <row r="663" spans="10:10" ht="12.75" x14ac:dyDescent="0.2">
      <c r="J663" s="2"/>
    </row>
    <row r="664" spans="10:10" ht="12.75" x14ac:dyDescent="0.2">
      <c r="J664" s="2"/>
    </row>
    <row r="665" spans="10:10" ht="12.75" x14ac:dyDescent="0.2">
      <c r="J665" s="2"/>
    </row>
    <row r="666" spans="10:10" ht="12.75" x14ac:dyDescent="0.2">
      <c r="J666" s="2"/>
    </row>
    <row r="667" spans="10:10" ht="12.75" x14ac:dyDescent="0.2">
      <c r="J667" s="2"/>
    </row>
    <row r="668" spans="10:10" ht="12.75" x14ac:dyDescent="0.2">
      <c r="J668" s="2"/>
    </row>
    <row r="669" spans="10:10" ht="12.75" x14ac:dyDescent="0.2">
      <c r="J669" s="2"/>
    </row>
    <row r="670" spans="10:10" ht="12.75" x14ac:dyDescent="0.2">
      <c r="J670" s="2"/>
    </row>
    <row r="671" spans="10:10" ht="12.75" x14ac:dyDescent="0.2">
      <c r="J671" s="2"/>
    </row>
    <row r="672" spans="10:10" ht="12.75" x14ac:dyDescent="0.2">
      <c r="J672" s="2"/>
    </row>
    <row r="673" spans="10:10" ht="12.75" x14ac:dyDescent="0.2">
      <c r="J673" s="2"/>
    </row>
    <row r="674" spans="10:10" ht="12.75" x14ac:dyDescent="0.2">
      <c r="J674" s="2"/>
    </row>
    <row r="675" spans="10:10" ht="12.75" x14ac:dyDescent="0.2">
      <c r="J675" s="2"/>
    </row>
    <row r="676" spans="10:10" ht="12.75" x14ac:dyDescent="0.2">
      <c r="J676" s="2"/>
    </row>
    <row r="677" spans="10:10" ht="12.75" x14ac:dyDescent="0.2">
      <c r="J677" s="2"/>
    </row>
    <row r="678" spans="10:10" ht="12.75" x14ac:dyDescent="0.2">
      <c r="J678" s="2"/>
    </row>
    <row r="679" spans="10:10" ht="12.75" x14ac:dyDescent="0.2">
      <c r="J679" s="2"/>
    </row>
    <row r="680" spans="10:10" ht="12.75" x14ac:dyDescent="0.2">
      <c r="J680" s="2"/>
    </row>
    <row r="681" spans="10:10" ht="12.75" x14ac:dyDescent="0.2">
      <c r="J681" s="2"/>
    </row>
    <row r="682" spans="10:10" ht="12.75" x14ac:dyDescent="0.2">
      <c r="J682" s="2"/>
    </row>
    <row r="683" spans="10:10" ht="12.75" x14ac:dyDescent="0.2">
      <c r="J683" s="2"/>
    </row>
    <row r="684" spans="10:10" ht="12.75" x14ac:dyDescent="0.2">
      <c r="J684" s="2"/>
    </row>
    <row r="685" spans="10:10" ht="12.75" x14ac:dyDescent="0.2">
      <c r="J685" s="2"/>
    </row>
    <row r="686" spans="10:10" ht="12.75" x14ac:dyDescent="0.2">
      <c r="J686" s="2"/>
    </row>
    <row r="687" spans="10:10" ht="12.75" x14ac:dyDescent="0.2">
      <c r="J687" s="2"/>
    </row>
    <row r="688" spans="10:10" ht="12.75" x14ac:dyDescent="0.2">
      <c r="J688" s="2"/>
    </row>
    <row r="689" spans="10:10" ht="12.75" x14ac:dyDescent="0.2">
      <c r="J689" s="2"/>
    </row>
    <row r="690" spans="10:10" ht="12.75" x14ac:dyDescent="0.2">
      <c r="J690" s="2"/>
    </row>
    <row r="691" spans="10:10" ht="12.75" x14ac:dyDescent="0.2">
      <c r="J691" s="2"/>
    </row>
    <row r="692" spans="10:10" ht="12.75" x14ac:dyDescent="0.2">
      <c r="J692" s="2"/>
    </row>
    <row r="693" spans="10:10" ht="12.75" x14ac:dyDescent="0.2">
      <c r="J693" s="2"/>
    </row>
    <row r="694" spans="10:10" ht="12.75" x14ac:dyDescent="0.2">
      <c r="J694" s="2"/>
    </row>
    <row r="695" spans="10:10" ht="12.75" x14ac:dyDescent="0.2">
      <c r="J695" s="2"/>
    </row>
    <row r="696" spans="10:10" ht="12.75" x14ac:dyDescent="0.2">
      <c r="J696" s="2"/>
    </row>
    <row r="697" spans="10:10" ht="12.75" x14ac:dyDescent="0.2">
      <c r="J697" s="2"/>
    </row>
    <row r="698" spans="10:10" ht="12.75" x14ac:dyDescent="0.2">
      <c r="J698" s="2"/>
    </row>
    <row r="699" spans="10:10" ht="12.75" x14ac:dyDescent="0.2">
      <c r="J699" s="2"/>
    </row>
    <row r="700" spans="10:10" ht="12.75" x14ac:dyDescent="0.2">
      <c r="J700" s="2"/>
    </row>
    <row r="701" spans="10:10" ht="12.75" x14ac:dyDescent="0.2">
      <c r="J701" s="2"/>
    </row>
    <row r="702" spans="10:10" ht="12.75" x14ac:dyDescent="0.2">
      <c r="J702" s="2"/>
    </row>
    <row r="703" spans="10:10" ht="12.75" x14ac:dyDescent="0.2">
      <c r="J703" s="2"/>
    </row>
    <row r="704" spans="10:10" ht="12.75" x14ac:dyDescent="0.2">
      <c r="J704" s="2"/>
    </row>
    <row r="705" spans="10:10" ht="12.75" x14ac:dyDescent="0.2">
      <c r="J705" s="2"/>
    </row>
    <row r="706" spans="10:10" ht="12.75" x14ac:dyDescent="0.2">
      <c r="J706" s="2"/>
    </row>
    <row r="707" spans="10:10" ht="12.75" x14ac:dyDescent="0.2">
      <c r="J707" s="2"/>
    </row>
    <row r="708" spans="10:10" ht="12.75" x14ac:dyDescent="0.2">
      <c r="J708" s="2"/>
    </row>
    <row r="709" spans="10:10" ht="12.75" x14ac:dyDescent="0.2">
      <c r="J709" s="2"/>
    </row>
    <row r="710" spans="10:10" ht="12.75" x14ac:dyDescent="0.2">
      <c r="J710" s="2"/>
    </row>
    <row r="711" spans="10:10" ht="12.75" x14ac:dyDescent="0.2">
      <c r="J711" s="2"/>
    </row>
    <row r="712" spans="10:10" ht="12.75" x14ac:dyDescent="0.2">
      <c r="J712" s="2"/>
    </row>
    <row r="713" spans="10:10" ht="12.75" x14ac:dyDescent="0.2">
      <c r="J713" s="2"/>
    </row>
    <row r="714" spans="10:10" ht="12.75" x14ac:dyDescent="0.2">
      <c r="J714" s="2"/>
    </row>
    <row r="715" spans="10:10" ht="12.75" x14ac:dyDescent="0.2">
      <c r="J715" s="2"/>
    </row>
    <row r="716" spans="10:10" ht="12.75" x14ac:dyDescent="0.2">
      <c r="J716" s="2"/>
    </row>
    <row r="717" spans="10:10" ht="12.75" x14ac:dyDescent="0.2">
      <c r="J717" s="2"/>
    </row>
    <row r="718" spans="10:10" ht="12.75" x14ac:dyDescent="0.2">
      <c r="J718" s="2"/>
    </row>
    <row r="719" spans="10:10" ht="12.75" x14ac:dyDescent="0.2">
      <c r="J719" s="2"/>
    </row>
    <row r="720" spans="10:10" ht="12.75" x14ac:dyDescent="0.2">
      <c r="J720" s="2"/>
    </row>
    <row r="721" spans="10:10" ht="12.75" x14ac:dyDescent="0.2">
      <c r="J721" s="2"/>
    </row>
    <row r="722" spans="10:10" ht="12.75" x14ac:dyDescent="0.2">
      <c r="J722" s="2"/>
    </row>
    <row r="723" spans="10:10" ht="12.75" x14ac:dyDescent="0.2">
      <c r="J723" s="2"/>
    </row>
    <row r="724" spans="10:10" ht="12.75" x14ac:dyDescent="0.2">
      <c r="J724" s="2"/>
    </row>
    <row r="725" spans="10:10" ht="12.75" x14ac:dyDescent="0.2">
      <c r="J725" s="2"/>
    </row>
    <row r="726" spans="10:10" ht="12.75" x14ac:dyDescent="0.2">
      <c r="J726" s="2"/>
    </row>
    <row r="727" spans="10:10" ht="12.75" x14ac:dyDescent="0.2">
      <c r="J727" s="2"/>
    </row>
    <row r="728" spans="10:10" ht="12.75" x14ac:dyDescent="0.2">
      <c r="J728" s="2"/>
    </row>
    <row r="729" spans="10:10" ht="12.75" x14ac:dyDescent="0.2">
      <c r="J729" s="2"/>
    </row>
    <row r="730" spans="10:10" ht="12.75" x14ac:dyDescent="0.2">
      <c r="J730" s="2"/>
    </row>
    <row r="731" spans="10:10" ht="12.75" x14ac:dyDescent="0.2">
      <c r="J731" s="2"/>
    </row>
    <row r="732" spans="10:10" ht="12.75" x14ac:dyDescent="0.2">
      <c r="J732" s="2"/>
    </row>
    <row r="733" spans="10:10" ht="12.75" x14ac:dyDescent="0.2">
      <c r="J733" s="2"/>
    </row>
    <row r="734" spans="10:10" ht="12.75" x14ac:dyDescent="0.2">
      <c r="J734" s="2"/>
    </row>
    <row r="735" spans="10:10" ht="12.75" x14ac:dyDescent="0.2">
      <c r="J735" s="2"/>
    </row>
    <row r="736" spans="10:10" ht="12.75" x14ac:dyDescent="0.2">
      <c r="J736" s="2"/>
    </row>
    <row r="737" spans="10:10" ht="12.75" x14ac:dyDescent="0.2">
      <c r="J737" s="2"/>
    </row>
    <row r="738" spans="10:10" ht="12.75" x14ac:dyDescent="0.2">
      <c r="J738" s="2"/>
    </row>
    <row r="739" spans="10:10" ht="12.75" x14ac:dyDescent="0.2">
      <c r="J739" s="2"/>
    </row>
    <row r="740" spans="10:10" ht="12.75" x14ac:dyDescent="0.2">
      <c r="J740" s="2"/>
    </row>
    <row r="741" spans="10:10" ht="12.75" x14ac:dyDescent="0.2">
      <c r="J741" s="2"/>
    </row>
    <row r="742" spans="10:10" ht="12.75" x14ac:dyDescent="0.2">
      <c r="J742" s="2"/>
    </row>
    <row r="743" spans="10:10" ht="12.75" x14ac:dyDescent="0.2">
      <c r="J743" s="2"/>
    </row>
    <row r="744" spans="10:10" ht="12.75" x14ac:dyDescent="0.2">
      <c r="J744" s="2"/>
    </row>
    <row r="745" spans="10:10" ht="12.75" x14ac:dyDescent="0.2">
      <c r="J745" s="2"/>
    </row>
    <row r="746" spans="10:10" ht="12.75" x14ac:dyDescent="0.2">
      <c r="J746" s="2"/>
    </row>
    <row r="747" spans="10:10" ht="12.75" x14ac:dyDescent="0.2">
      <c r="J747" s="2"/>
    </row>
    <row r="748" spans="10:10" ht="12.75" x14ac:dyDescent="0.2">
      <c r="J748" s="2"/>
    </row>
    <row r="749" spans="10:10" ht="12.75" x14ac:dyDescent="0.2">
      <c r="J749" s="2"/>
    </row>
    <row r="750" spans="10:10" ht="12.75" x14ac:dyDescent="0.2">
      <c r="J750" s="2"/>
    </row>
    <row r="751" spans="10:10" ht="12.75" x14ac:dyDescent="0.2">
      <c r="J751" s="2"/>
    </row>
    <row r="752" spans="10:10" ht="12.75" x14ac:dyDescent="0.2">
      <c r="J752" s="2"/>
    </row>
    <row r="753" spans="10:10" ht="12.75" x14ac:dyDescent="0.2">
      <c r="J753" s="2"/>
    </row>
    <row r="754" spans="10:10" ht="12.75" x14ac:dyDescent="0.2">
      <c r="J754" s="2"/>
    </row>
    <row r="755" spans="10:10" ht="12.75" x14ac:dyDescent="0.2">
      <c r="J755" s="2"/>
    </row>
    <row r="756" spans="10:10" ht="12.75" x14ac:dyDescent="0.2">
      <c r="J756" s="2"/>
    </row>
    <row r="757" spans="10:10" ht="12.75" x14ac:dyDescent="0.2">
      <c r="J757" s="2"/>
    </row>
    <row r="758" spans="10:10" ht="12.75" x14ac:dyDescent="0.2">
      <c r="J758" s="2"/>
    </row>
    <row r="759" spans="10:10" ht="12.75" x14ac:dyDescent="0.2">
      <c r="J759" s="2"/>
    </row>
    <row r="760" spans="10:10" ht="12.75" x14ac:dyDescent="0.2">
      <c r="J760" s="2"/>
    </row>
    <row r="761" spans="10:10" ht="12.75" x14ac:dyDescent="0.2">
      <c r="J761" s="2"/>
    </row>
    <row r="762" spans="10:10" ht="12.75" x14ac:dyDescent="0.2">
      <c r="J762" s="2"/>
    </row>
    <row r="763" spans="10:10" ht="12.75" x14ac:dyDescent="0.2">
      <c r="J763" s="2"/>
    </row>
    <row r="764" spans="10:10" ht="12.75" x14ac:dyDescent="0.2">
      <c r="J764" s="2"/>
    </row>
    <row r="765" spans="10:10" ht="12.75" x14ac:dyDescent="0.2">
      <c r="J765" s="2"/>
    </row>
    <row r="766" spans="10:10" ht="12.75" x14ac:dyDescent="0.2">
      <c r="J766" s="2"/>
    </row>
    <row r="767" spans="10:10" ht="12.75" x14ac:dyDescent="0.2">
      <c r="J767" s="2"/>
    </row>
    <row r="768" spans="10:10" ht="12.75" x14ac:dyDescent="0.2">
      <c r="J768" s="2"/>
    </row>
    <row r="769" spans="10:10" ht="12.75" x14ac:dyDescent="0.2">
      <c r="J769" s="2"/>
    </row>
    <row r="770" spans="10:10" ht="12.75" x14ac:dyDescent="0.2">
      <c r="J770" s="2"/>
    </row>
    <row r="771" spans="10:10" ht="12.75" x14ac:dyDescent="0.2">
      <c r="J771" s="2"/>
    </row>
    <row r="772" spans="10:10" ht="12.75" x14ac:dyDescent="0.2">
      <c r="J772" s="2"/>
    </row>
    <row r="773" spans="10:10" ht="12.75" x14ac:dyDescent="0.2">
      <c r="J773" s="2"/>
    </row>
    <row r="774" spans="10:10" ht="12.75" x14ac:dyDescent="0.2">
      <c r="J774" s="2"/>
    </row>
    <row r="775" spans="10:10" ht="12.75" x14ac:dyDescent="0.2">
      <c r="J775" s="2"/>
    </row>
    <row r="776" spans="10:10" ht="12.75" x14ac:dyDescent="0.2">
      <c r="J776" s="2"/>
    </row>
    <row r="777" spans="10:10" ht="12.75" x14ac:dyDescent="0.2">
      <c r="J777" s="2"/>
    </row>
    <row r="778" spans="10:10" ht="12.75" x14ac:dyDescent="0.2">
      <c r="J778" s="2"/>
    </row>
    <row r="779" spans="10:10" ht="12.75" x14ac:dyDescent="0.2">
      <c r="J779" s="2"/>
    </row>
    <row r="780" spans="10:10" ht="12.75" x14ac:dyDescent="0.2">
      <c r="J780" s="2"/>
    </row>
    <row r="781" spans="10:10" ht="12.75" x14ac:dyDescent="0.2">
      <c r="J781" s="2"/>
    </row>
    <row r="782" spans="10:10" ht="12.75" x14ac:dyDescent="0.2">
      <c r="J782" s="2"/>
    </row>
    <row r="783" spans="10:10" ht="12.75" x14ac:dyDescent="0.2">
      <c r="J783" s="2"/>
    </row>
    <row r="784" spans="10:10" ht="12.75" x14ac:dyDescent="0.2">
      <c r="J784" s="2"/>
    </row>
    <row r="785" spans="10:10" ht="12.75" x14ac:dyDescent="0.2">
      <c r="J785" s="2"/>
    </row>
    <row r="786" spans="10:10" ht="12.75" x14ac:dyDescent="0.2">
      <c r="J786" s="2"/>
    </row>
    <row r="787" spans="10:10" ht="12.75" x14ac:dyDescent="0.2">
      <c r="J787" s="2"/>
    </row>
    <row r="788" spans="10:10" ht="12.75" x14ac:dyDescent="0.2">
      <c r="J788" s="2"/>
    </row>
    <row r="789" spans="10:10" ht="12.75" x14ac:dyDescent="0.2">
      <c r="J789" s="2"/>
    </row>
    <row r="790" spans="10:10" ht="12.75" x14ac:dyDescent="0.2">
      <c r="J790" s="2"/>
    </row>
    <row r="791" spans="10:10" ht="12.75" x14ac:dyDescent="0.2">
      <c r="J791" s="2"/>
    </row>
    <row r="792" spans="10:10" ht="12.75" x14ac:dyDescent="0.2">
      <c r="J792" s="2"/>
    </row>
    <row r="793" spans="10:10" ht="12.75" x14ac:dyDescent="0.2">
      <c r="J793" s="2"/>
    </row>
    <row r="794" spans="10:10" ht="12.75" x14ac:dyDescent="0.2">
      <c r="J794" s="2"/>
    </row>
    <row r="795" spans="10:10" ht="12.75" x14ac:dyDescent="0.2">
      <c r="J795" s="2"/>
    </row>
    <row r="796" spans="10:10" ht="12.75" x14ac:dyDescent="0.2">
      <c r="J796" s="2"/>
    </row>
    <row r="797" spans="10:10" ht="12.75" x14ac:dyDescent="0.2">
      <c r="J797" s="2"/>
    </row>
    <row r="798" spans="10:10" ht="12.75" x14ac:dyDescent="0.2">
      <c r="J798" s="2"/>
    </row>
    <row r="799" spans="10:10" ht="12.75" x14ac:dyDescent="0.2">
      <c r="J799" s="2"/>
    </row>
    <row r="800" spans="10:10" ht="12.75" x14ac:dyDescent="0.2">
      <c r="J800" s="2"/>
    </row>
    <row r="801" spans="10:10" ht="12.75" x14ac:dyDescent="0.2">
      <c r="J801" s="2"/>
    </row>
    <row r="802" spans="10:10" ht="12.75" x14ac:dyDescent="0.2">
      <c r="J802" s="2"/>
    </row>
    <row r="803" spans="10:10" ht="12.75" x14ac:dyDescent="0.2">
      <c r="J803" s="2"/>
    </row>
    <row r="804" spans="10:10" ht="12.75" x14ac:dyDescent="0.2">
      <c r="J804" s="2"/>
    </row>
    <row r="805" spans="10:10" ht="12.75" x14ac:dyDescent="0.2">
      <c r="J805" s="2"/>
    </row>
    <row r="806" spans="10:10" ht="12.75" x14ac:dyDescent="0.2">
      <c r="J806" s="2"/>
    </row>
    <row r="807" spans="10:10" ht="12.75" x14ac:dyDescent="0.2">
      <c r="J807" s="2"/>
    </row>
    <row r="808" spans="10:10" ht="12.75" x14ac:dyDescent="0.2">
      <c r="J808" s="2"/>
    </row>
    <row r="809" spans="10:10" ht="12.75" x14ac:dyDescent="0.2">
      <c r="J809" s="2"/>
    </row>
    <row r="810" spans="10:10" ht="12.75" x14ac:dyDescent="0.2">
      <c r="J810" s="2"/>
    </row>
    <row r="811" spans="10:10" ht="12.75" x14ac:dyDescent="0.2">
      <c r="J811" s="2"/>
    </row>
    <row r="812" spans="10:10" ht="12.75" x14ac:dyDescent="0.2">
      <c r="J812" s="2"/>
    </row>
    <row r="813" spans="10:10" ht="12.75" x14ac:dyDescent="0.2">
      <c r="J813" s="2"/>
    </row>
    <row r="814" spans="10:10" ht="12.75" x14ac:dyDescent="0.2">
      <c r="J814" s="2"/>
    </row>
    <row r="815" spans="10:10" ht="12.75" x14ac:dyDescent="0.2">
      <c r="J815" s="2"/>
    </row>
    <row r="816" spans="10:10" ht="12.75" x14ac:dyDescent="0.2">
      <c r="J816" s="2"/>
    </row>
    <row r="817" spans="10:10" ht="12.75" x14ac:dyDescent="0.2">
      <c r="J817" s="2"/>
    </row>
    <row r="818" spans="10:10" ht="12.75" x14ac:dyDescent="0.2">
      <c r="J818" s="2"/>
    </row>
    <row r="819" spans="10:10" ht="12.75" x14ac:dyDescent="0.2">
      <c r="J819" s="2"/>
    </row>
    <row r="820" spans="10:10" ht="12.75" x14ac:dyDescent="0.2">
      <c r="J820" s="2"/>
    </row>
    <row r="821" spans="10:10" ht="12.75" x14ac:dyDescent="0.2">
      <c r="J821" s="2"/>
    </row>
    <row r="822" spans="10:10" ht="12.75" x14ac:dyDescent="0.2">
      <c r="J822" s="2"/>
    </row>
    <row r="823" spans="10:10" ht="12.75" x14ac:dyDescent="0.2">
      <c r="J823" s="2"/>
    </row>
    <row r="824" spans="10:10" ht="12.75" x14ac:dyDescent="0.2">
      <c r="J824" s="2"/>
    </row>
    <row r="825" spans="10:10" ht="12.75" x14ac:dyDescent="0.2">
      <c r="J825" s="2"/>
    </row>
    <row r="826" spans="10:10" ht="12.75" x14ac:dyDescent="0.2">
      <c r="J826" s="2"/>
    </row>
    <row r="827" spans="10:10" ht="12.75" x14ac:dyDescent="0.2">
      <c r="J827" s="2"/>
    </row>
    <row r="828" spans="10:10" ht="12.75" x14ac:dyDescent="0.2">
      <c r="J828" s="2"/>
    </row>
    <row r="829" spans="10:10" ht="12.75" x14ac:dyDescent="0.2">
      <c r="J829" s="2"/>
    </row>
    <row r="830" spans="10:10" ht="12.75" x14ac:dyDescent="0.2">
      <c r="J830" s="2"/>
    </row>
    <row r="831" spans="10:10" ht="12.75" x14ac:dyDescent="0.2">
      <c r="J831" s="2"/>
    </row>
    <row r="832" spans="10:10" ht="12.75" x14ac:dyDescent="0.2">
      <c r="J832" s="2"/>
    </row>
    <row r="833" spans="10:10" ht="12.75" x14ac:dyDescent="0.2">
      <c r="J833" s="2"/>
    </row>
    <row r="834" spans="10:10" ht="12.75" x14ac:dyDescent="0.2">
      <c r="J834" s="2"/>
    </row>
    <row r="835" spans="10:10" ht="12.75" x14ac:dyDescent="0.2">
      <c r="J835" s="2"/>
    </row>
    <row r="836" spans="10:10" ht="12.75" x14ac:dyDescent="0.2">
      <c r="J836" s="2"/>
    </row>
    <row r="837" spans="10:10" ht="12.75" x14ac:dyDescent="0.2">
      <c r="J837" s="2"/>
    </row>
    <row r="838" spans="10:10" ht="12.75" x14ac:dyDescent="0.2">
      <c r="J838" s="2"/>
    </row>
    <row r="839" spans="10:10" ht="12.75" x14ac:dyDescent="0.2">
      <c r="J839" s="2"/>
    </row>
    <row r="840" spans="10:10" ht="12.75" x14ac:dyDescent="0.2">
      <c r="J840" s="2"/>
    </row>
    <row r="841" spans="10:10" ht="12.75" x14ac:dyDescent="0.2">
      <c r="J841" s="2"/>
    </row>
    <row r="842" spans="10:10" ht="12.75" x14ac:dyDescent="0.2">
      <c r="J842" s="2"/>
    </row>
    <row r="843" spans="10:10" ht="12.75" x14ac:dyDescent="0.2">
      <c r="J843" s="2"/>
    </row>
    <row r="844" spans="10:10" ht="12.75" x14ac:dyDescent="0.2">
      <c r="J844" s="2"/>
    </row>
    <row r="845" spans="10:10" ht="12.75" x14ac:dyDescent="0.2">
      <c r="J845" s="2"/>
    </row>
    <row r="846" spans="10:10" ht="12.75" x14ac:dyDescent="0.2">
      <c r="J846" s="2"/>
    </row>
    <row r="847" spans="10:10" ht="12.75" x14ac:dyDescent="0.2">
      <c r="J847" s="2"/>
    </row>
    <row r="848" spans="10:10" ht="12.75" x14ac:dyDescent="0.2">
      <c r="J848" s="2"/>
    </row>
    <row r="849" spans="10:10" ht="12.75" x14ac:dyDescent="0.2">
      <c r="J849" s="2"/>
    </row>
    <row r="850" spans="10:10" ht="12.75" x14ac:dyDescent="0.2">
      <c r="J850" s="2"/>
    </row>
    <row r="851" spans="10:10" ht="12.75" x14ac:dyDescent="0.2">
      <c r="J851" s="2"/>
    </row>
    <row r="852" spans="10:10" ht="12.75" x14ac:dyDescent="0.2">
      <c r="J852" s="2"/>
    </row>
    <row r="853" spans="10:10" ht="12.75" x14ac:dyDescent="0.2">
      <c r="J853" s="2"/>
    </row>
    <row r="854" spans="10:10" ht="12.75" x14ac:dyDescent="0.2">
      <c r="J854" s="2"/>
    </row>
    <row r="855" spans="10:10" ht="12.75" x14ac:dyDescent="0.2">
      <c r="J855" s="2"/>
    </row>
    <row r="856" spans="10:10" ht="12.75" x14ac:dyDescent="0.2">
      <c r="J856" s="2"/>
    </row>
    <row r="857" spans="10:10" ht="12.75" x14ac:dyDescent="0.2">
      <c r="J857" s="2"/>
    </row>
    <row r="858" spans="10:10" ht="12.75" x14ac:dyDescent="0.2">
      <c r="J858" s="2"/>
    </row>
    <row r="859" spans="10:10" ht="12.75" x14ac:dyDescent="0.2">
      <c r="J859" s="2"/>
    </row>
    <row r="860" spans="10:10" ht="12.75" x14ac:dyDescent="0.2">
      <c r="J860" s="2"/>
    </row>
    <row r="861" spans="10:10" ht="12.75" x14ac:dyDescent="0.2">
      <c r="J861" s="2"/>
    </row>
    <row r="862" spans="10:10" ht="12.75" x14ac:dyDescent="0.2">
      <c r="J862" s="2"/>
    </row>
    <row r="863" spans="10:10" ht="12.75" x14ac:dyDescent="0.2">
      <c r="J863" s="2"/>
    </row>
    <row r="864" spans="10:10" ht="12.75" x14ac:dyDescent="0.2">
      <c r="J864" s="2"/>
    </row>
    <row r="865" spans="10:10" ht="12.75" x14ac:dyDescent="0.2">
      <c r="J865" s="2"/>
    </row>
    <row r="866" spans="10:10" ht="12.75" x14ac:dyDescent="0.2">
      <c r="J866" s="2"/>
    </row>
    <row r="867" spans="10:10" ht="12.75" x14ac:dyDescent="0.2">
      <c r="J867" s="2"/>
    </row>
    <row r="868" spans="10:10" ht="12.75" x14ac:dyDescent="0.2">
      <c r="J868" s="2"/>
    </row>
    <row r="869" spans="10:10" ht="12.75" x14ac:dyDescent="0.2">
      <c r="J869" s="2"/>
    </row>
    <row r="870" spans="10:10" ht="12.75" x14ac:dyDescent="0.2">
      <c r="J870" s="2"/>
    </row>
    <row r="871" spans="10:10" ht="12.75" x14ac:dyDescent="0.2">
      <c r="J871" s="2"/>
    </row>
    <row r="872" spans="10:10" ht="12.75" x14ac:dyDescent="0.2">
      <c r="J872" s="2"/>
    </row>
    <row r="873" spans="10:10" ht="12.75" x14ac:dyDescent="0.2">
      <c r="J873" s="2"/>
    </row>
    <row r="874" spans="10:10" ht="12.75" x14ac:dyDescent="0.2">
      <c r="J874" s="2"/>
    </row>
    <row r="875" spans="10:10" ht="12.75" x14ac:dyDescent="0.2">
      <c r="J875" s="2"/>
    </row>
    <row r="876" spans="10:10" ht="12.75" x14ac:dyDescent="0.2">
      <c r="J876" s="2"/>
    </row>
    <row r="877" spans="10:10" ht="12.75" x14ac:dyDescent="0.2">
      <c r="J877" s="2"/>
    </row>
    <row r="878" spans="10:10" ht="12.75" x14ac:dyDescent="0.2">
      <c r="J878" s="2"/>
    </row>
    <row r="879" spans="10:10" ht="12.75" x14ac:dyDescent="0.2">
      <c r="J879" s="2"/>
    </row>
    <row r="880" spans="10:10" ht="12.75" x14ac:dyDescent="0.2">
      <c r="J880" s="2"/>
    </row>
    <row r="881" spans="10:10" ht="12.75" x14ac:dyDescent="0.2">
      <c r="J881" s="2"/>
    </row>
    <row r="882" spans="10:10" ht="12.75" x14ac:dyDescent="0.2">
      <c r="J882" s="2"/>
    </row>
    <row r="883" spans="10:10" ht="12.75" x14ac:dyDescent="0.2">
      <c r="J883" s="2"/>
    </row>
    <row r="884" spans="10:10" ht="12.75" x14ac:dyDescent="0.2">
      <c r="J884" s="2"/>
    </row>
    <row r="885" spans="10:10" ht="12.75" x14ac:dyDescent="0.2">
      <c r="J885" s="2"/>
    </row>
    <row r="886" spans="10:10" ht="12.75" x14ac:dyDescent="0.2">
      <c r="J886" s="2"/>
    </row>
    <row r="887" spans="10:10" ht="12.75" x14ac:dyDescent="0.2">
      <c r="J887" s="2"/>
    </row>
    <row r="888" spans="10:10" ht="12.75" x14ac:dyDescent="0.2">
      <c r="J888" s="2"/>
    </row>
    <row r="889" spans="10:10" ht="12.75" x14ac:dyDescent="0.2">
      <c r="J889" s="2"/>
    </row>
    <row r="890" spans="10:10" ht="12.75" x14ac:dyDescent="0.2">
      <c r="J890" s="2"/>
    </row>
    <row r="891" spans="10:10" ht="12.75" x14ac:dyDescent="0.2">
      <c r="J891" s="2"/>
    </row>
    <row r="892" spans="10:10" ht="12.75" x14ac:dyDescent="0.2">
      <c r="J892" s="2"/>
    </row>
    <row r="893" spans="10:10" ht="12.75" x14ac:dyDescent="0.2">
      <c r="J893" s="2"/>
    </row>
    <row r="894" spans="10:10" ht="12.75" x14ac:dyDescent="0.2">
      <c r="J894" s="2"/>
    </row>
    <row r="895" spans="10:10" ht="12.75" x14ac:dyDescent="0.2">
      <c r="J895" s="2"/>
    </row>
    <row r="896" spans="10:10" ht="12.75" x14ac:dyDescent="0.2">
      <c r="J896" s="2"/>
    </row>
    <row r="897" spans="10:10" ht="12.75" x14ac:dyDescent="0.2">
      <c r="J897" s="2"/>
    </row>
    <row r="898" spans="10:10" ht="12.75" x14ac:dyDescent="0.2">
      <c r="J898" s="2"/>
    </row>
    <row r="899" spans="10:10" ht="12.75" x14ac:dyDescent="0.2">
      <c r="J899" s="2"/>
    </row>
    <row r="900" spans="10:10" ht="12.75" x14ac:dyDescent="0.2">
      <c r="J900" s="2"/>
    </row>
    <row r="901" spans="10:10" ht="12.75" x14ac:dyDescent="0.2">
      <c r="J901" s="2"/>
    </row>
    <row r="902" spans="10:10" ht="12.75" x14ac:dyDescent="0.2">
      <c r="J902" s="2"/>
    </row>
    <row r="903" spans="10:10" ht="12.75" x14ac:dyDescent="0.2">
      <c r="J903" s="2"/>
    </row>
    <row r="904" spans="10:10" ht="12.75" x14ac:dyDescent="0.2">
      <c r="J904" s="2"/>
    </row>
    <row r="905" spans="10:10" ht="12.75" x14ac:dyDescent="0.2">
      <c r="J905" s="2"/>
    </row>
    <row r="906" spans="10:10" ht="12.75" x14ac:dyDescent="0.2">
      <c r="J906" s="2"/>
    </row>
    <row r="907" spans="10:10" ht="12.75" x14ac:dyDescent="0.2">
      <c r="J907" s="2"/>
    </row>
    <row r="908" spans="10:10" ht="12.75" x14ac:dyDescent="0.2">
      <c r="J908" s="2"/>
    </row>
    <row r="909" spans="10:10" ht="12.75" x14ac:dyDescent="0.2">
      <c r="J909" s="2"/>
    </row>
    <row r="910" spans="10:10" ht="12.75" x14ac:dyDescent="0.2">
      <c r="J910" s="2"/>
    </row>
    <row r="911" spans="10:10" ht="12.75" x14ac:dyDescent="0.2">
      <c r="J911" s="2"/>
    </row>
    <row r="912" spans="10:10" ht="12.75" x14ac:dyDescent="0.2">
      <c r="J912" s="2"/>
    </row>
    <row r="913" spans="10:10" ht="12.75" x14ac:dyDescent="0.2">
      <c r="J913" s="2"/>
    </row>
    <row r="914" spans="10:10" ht="12.75" x14ac:dyDescent="0.2">
      <c r="J914" s="2"/>
    </row>
    <row r="915" spans="10:10" ht="12.75" x14ac:dyDescent="0.2">
      <c r="J915" s="2"/>
    </row>
    <row r="916" spans="10:10" ht="12.75" x14ac:dyDescent="0.2">
      <c r="J916" s="2"/>
    </row>
    <row r="917" spans="10:10" ht="12.75" x14ac:dyDescent="0.2">
      <c r="J917" s="2"/>
    </row>
    <row r="918" spans="10:10" ht="12.75" x14ac:dyDescent="0.2">
      <c r="J918" s="2"/>
    </row>
    <row r="919" spans="10:10" ht="12.75" x14ac:dyDescent="0.2">
      <c r="J919" s="2"/>
    </row>
    <row r="920" spans="10:10" ht="12.75" x14ac:dyDescent="0.2">
      <c r="J920" s="2"/>
    </row>
    <row r="921" spans="10:10" ht="12.75" x14ac:dyDescent="0.2">
      <c r="J921" s="2"/>
    </row>
    <row r="922" spans="10:10" ht="12.75" x14ac:dyDescent="0.2">
      <c r="J922" s="2"/>
    </row>
    <row r="923" spans="10:10" ht="12.75" x14ac:dyDescent="0.2">
      <c r="J923" s="2"/>
    </row>
    <row r="924" spans="10:10" ht="12.75" x14ac:dyDescent="0.2">
      <c r="J924" s="2"/>
    </row>
    <row r="925" spans="10:10" ht="12.75" x14ac:dyDescent="0.2">
      <c r="J925" s="2"/>
    </row>
    <row r="926" spans="10:10" ht="12.75" x14ac:dyDescent="0.2">
      <c r="J926" s="2"/>
    </row>
    <row r="927" spans="10:10" ht="12.75" x14ac:dyDescent="0.2">
      <c r="J927" s="2"/>
    </row>
    <row r="928" spans="10:10" ht="12.75" x14ac:dyDescent="0.2">
      <c r="J928" s="2"/>
    </row>
    <row r="929" spans="10:10" ht="12.75" x14ac:dyDescent="0.2">
      <c r="J929" s="2"/>
    </row>
    <row r="930" spans="10:10" ht="12.75" x14ac:dyDescent="0.2">
      <c r="J930" s="2"/>
    </row>
    <row r="931" spans="10:10" ht="12.75" x14ac:dyDescent="0.2">
      <c r="J931" s="2"/>
    </row>
    <row r="932" spans="10:10" ht="12.75" x14ac:dyDescent="0.2">
      <c r="J932" s="2"/>
    </row>
    <row r="933" spans="10:10" ht="12.75" x14ac:dyDescent="0.2">
      <c r="J933" s="2"/>
    </row>
    <row r="934" spans="10:10" ht="12.75" x14ac:dyDescent="0.2">
      <c r="J934" s="2"/>
    </row>
    <row r="935" spans="10:10" ht="12.75" x14ac:dyDescent="0.2">
      <c r="J935" s="2"/>
    </row>
    <row r="936" spans="10:10" ht="12.75" x14ac:dyDescent="0.2">
      <c r="J936" s="2"/>
    </row>
    <row r="937" spans="10:10" ht="12.75" x14ac:dyDescent="0.2">
      <c r="J937" s="2"/>
    </row>
    <row r="938" spans="10:10" ht="12.75" x14ac:dyDescent="0.2">
      <c r="J938" s="2"/>
    </row>
    <row r="939" spans="10:10" ht="12.75" x14ac:dyDescent="0.2">
      <c r="J939" s="2"/>
    </row>
    <row r="940" spans="10:10" ht="12.75" x14ac:dyDescent="0.2">
      <c r="J940" s="2"/>
    </row>
    <row r="941" spans="10:10" ht="12.75" x14ac:dyDescent="0.2">
      <c r="J941" s="2"/>
    </row>
    <row r="942" spans="10:10" ht="12.75" x14ac:dyDescent="0.2">
      <c r="J942" s="2"/>
    </row>
    <row r="943" spans="10:10" ht="12.75" x14ac:dyDescent="0.2">
      <c r="J943" s="2"/>
    </row>
    <row r="944" spans="10:10" ht="12.75" x14ac:dyDescent="0.2">
      <c r="J944" s="2"/>
    </row>
    <row r="945" spans="10:10" ht="12.75" x14ac:dyDescent="0.2">
      <c r="J945" s="2"/>
    </row>
    <row r="946" spans="10:10" ht="12.75" x14ac:dyDescent="0.2">
      <c r="J946" s="2"/>
    </row>
    <row r="947" spans="10:10" ht="12.75" x14ac:dyDescent="0.2">
      <c r="J947" s="2"/>
    </row>
    <row r="948" spans="10:10" ht="12.75" x14ac:dyDescent="0.2">
      <c r="J948" s="2"/>
    </row>
    <row r="949" spans="10:10" ht="12.75" x14ac:dyDescent="0.2">
      <c r="J949" s="2"/>
    </row>
    <row r="950" spans="10:10" ht="12.75" x14ac:dyDescent="0.2">
      <c r="J950" s="2"/>
    </row>
    <row r="951" spans="10:10" ht="12.75" x14ac:dyDescent="0.2">
      <c r="J951" s="2"/>
    </row>
    <row r="952" spans="10:10" ht="12.75" x14ac:dyDescent="0.2">
      <c r="J952" s="2"/>
    </row>
    <row r="953" spans="10:10" ht="12.75" x14ac:dyDescent="0.2">
      <c r="J953" s="2"/>
    </row>
    <row r="954" spans="10:10" ht="12.75" x14ac:dyDescent="0.2">
      <c r="J954" s="2"/>
    </row>
    <row r="955" spans="10:10" ht="12.75" x14ac:dyDescent="0.2">
      <c r="J955" s="2"/>
    </row>
    <row r="956" spans="10:10" ht="12.75" x14ac:dyDescent="0.2">
      <c r="J956" s="2"/>
    </row>
    <row r="957" spans="10:10" ht="12.75" x14ac:dyDescent="0.2">
      <c r="J957" s="2"/>
    </row>
    <row r="958" spans="10:10" ht="12.75" x14ac:dyDescent="0.2">
      <c r="J958" s="2"/>
    </row>
    <row r="959" spans="10:10" ht="12.75" x14ac:dyDescent="0.2">
      <c r="J959" s="2"/>
    </row>
    <row r="960" spans="10:10" ht="12.75" x14ac:dyDescent="0.2">
      <c r="J960" s="2"/>
    </row>
    <row r="961" spans="10:10" ht="12.75" x14ac:dyDescent="0.2">
      <c r="J961" s="2"/>
    </row>
    <row r="962" spans="10:10" ht="12.75" x14ac:dyDescent="0.2">
      <c r="J962" s="2"/>
    </row>
    <row r="963" spans="10:10" ht="12.75" x14ac:dyDescent="0.2">
      <c r="J963" s="2"/>
    </row>
    <row r="964" spans="10:10" ht="12.75" x14ac:dyDescent="0.2">
      <c r="J964" s="2"/>
    </row>
    <row r="965" spans="10:10" ht="12.75" x14ac:dyDescent="0.2">
      <c r="J965" s="2"/>
    </row>
    <row r="966" spans="10:10" ht="12.75" x14ac:dyDescent="0.2">
      <c r="J966" s="2"/>
    </row>
    <row r="967" spans="10:10" ht="12.75" x14ac:dyDescent="0.2">
      <c r="J967" s="2"/>
    </row>
    <row r="968" spans="10:10" ht="12.75" x14ac:dyDescent="0.2">
      <c r="J968" s="2"/>
    </row>
    <row r="969" spans="10:10" ht="12.75" x14ac:dyDescent="0.2">
      <c r="J969" s="2"/>
    </row>
    <row r="970" spans="10:10" ht="12.75" x14ac:dyDescent="0.2">
      <c r="J970" s="2"/>
    </row>
    <row r="971" spans="10:10" ht="12.75" x14ac:dyDescent="0.2">
      <c r="J971" s="2"/>
    </row>
    <row r="972" spans="10:10" ht="12.75" x14ac:dyDescent="0.2">
      <c r="J972" s="2"/>
    </row>
    <row r="973" spans="10:10" ht="12.75" x14ac:dyDescent="0.2">
      <c r="J973" s="2"/>
    </row>
    <row r="974" spans="10:10" ht="12.75" x14ac:dyDescent="0.2">
      <c r="J974" s="2"/>
    </row>
    <row r="975" spans="10:10" ht="12.75" x14ac:dyDescent="0.2">
      <c r="J975" s="2"/>
    </row>
    <row r="976" spans="10:10" ht="12.75" x14ac:dyDescent="0.2">
      <c r="J976" s="2"/>
    </row>
    <row r="977" spans="10:10" ht="12.75" x14ac:dyDescent="0.2">
      <c r="J977" s="2"/>
    </row>
    <row r="978" spans="10:10" ht="12.75" x14ac:dyDescent="0.2">
      <c r="J978" s="2"/>
    </row>
    <row r="979" spans="10:10" ht="12.75" x14ac:dyDescent="0.2">
      <c r="J979" s="2"/>
    </row>
    <row r="980" spans="10:10" ht="12.75" x14ac:dyDescent="0.2">
      <c r="J980" s="2"/>
    </row>
    <row r="981" spans="10:10" ht="12.75" x14ac:dyDescent="0.2">
      <c r="J981" s="2"/>
    </row>
    <row r="982" spans="10:10" ht="12.75" x14ac:dyDescent="0.2">
      <c r="J982" s="2"/>
    </row>
    <row r="983" spans="10:10" ht="12.75" x14ac:dyDescent="0.2">
      <c r="J983" s="2"/>
    </row>
    <row r="984" spans="10:10" ht="12.75" x14ac:dyDescent="0.2">
      <c r="J984" s="2"/>
    </row>
    <row r="985" spans="10:10" ht="12.75" x14ac:dyDescent="0.2">
      <c r="J985" s="2"/>
    </row>
    <row r="986" spans="10:10" ht="12.75" x14ac:dyDescent="0.2">
      <c r="J986" s="2"/>
    </row>
    <row r="987" spans="10:10" ht="12.75" x14ac:dyDescent="0.2">
      <c r="J987" s="2"/>
    </row>
    <row r="988" spans="10:10" ht="12.75" x14ac:dyDescent="0.2">
      <c r="J988" s="2"/>
    </row>
    <row r="989" spans="10:10" ht="12.75" x14ac:dyDescent="0.2">
      <c r="J989" s="2"/>
    </row>
    <row r="990" spans="10:10" ht="12.75" x14ac:dyDescent="0.2">
      <c r="J990" s="2"/>
    </row>
    <row r="991" spans="10:10" ht="12.75" x14ac:dyDescent="0.2">
      <c r="J991" s="2"/>
    </row>
    <row r="992" spans="10:10" ht="12.75" x14ac:dyDescent="0.2">
      <c r="J992" s="2"/>
    </row>
    <row r="993" spans="10:10" ht="12.75" x14ac:dyDescent="0.2">
      <c r="J993" s="2"/>
    </row>
    <row r="994" spans="10:10" ht="12.75" x14ac:dyDescent="0.2">
      <c r="J994" s="2"/>
    </row>
    <row r="995" spans="10:10" ht="12.75" x14ac:dyDescent="0.2">
      <c r="J995" s="2"/>
    </row>
    <row r="996" spans="10:10" ht="12.75" x14ac:dyDescent="0.2">
      <c r="J996" s="2"/>
    </row>
    <row r="997" spans="10:10" ht="12.75" x14ac:dyDescent="0.2">
      <c r="J997" s="2"/>
    </row>
  </sheetData>
  <mergeCells count="3">
    <mergeCell ref="A1:B1"/>
    <mergeCell ref="A176:C176"/>
    <mergeCell ref="E166:E16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8E07C-22C8-4EAE-B73C-6D46CF3B8299}">
  <dimension ref="G1:G251"/>
  <sheetViews>
    <sheetView zoomScale="145" zoomScaleNormal="145" workbookViewId="0">
      <selection activeCell="G11" sqref="G11"/>
    </sheetView>
  </sheetViews>
  <sheetFormatPr defaultRowHeight="12.75" x14ac:dyDescent="0.2"/>
  <cols>
    <col min="7" max="7" width="53.140625" customWidth="1"/>
  </cols>
  <sheetData>
    <row r="1" spans="7:7" x14ac:dyDescent="0.2">
      <c r="G1" s="1" t="s">
        <v>1</v>
      </c>
    </row>
    <row r="2" spans="7:7" x14ac:dyDescent="0.2">
      <c r="G2" s="1">
        <v>12</v>
      </c>
    </row>
    <row r="3" spans="7:7" ht="192" thickBot="1" x14ac:dyDescent="0.25">
      <c r="G3" s="4" t="s">
        <v>488</v>
      </c>
    </row>
    <row r="4" spans="7:7" ht="16.5" thickTop="1" thickBot="1" x14ac:dyDescent="0.3">
      <c r="G4" s="15" t="s">
        <v>10</v>
      </c>
    </row>
    <row r="5" spans="7:7" ht="13.5" thickTop="1" x14ac:dyDescent="0.2">
      <c r="G5" s="25">
        <v>950</v>
      </c>
    </row>
    <row r="6" spans="7:7" x14ac:dyDescent="0.2">
      <c r="G6" s="25">
        <v>1350</v>
      </c>
    </row>
    <row r="7" spans="7:7" x14ac:dyDescent="0.2">
      <c r="G7" s="25">
        <v>2650</v>
      </c>
    </row>
    <row r="8" spans="7:7" x14ac:dyDescent="0.2">
      <c r="G8" s="25">
        <v>2500</v>
      </c>
    </row>
    <row r="9" spans="7:7" x14ac:dyDescent="0.2">
      <c r="G9" s="25">
        <v>1050</v>
      </c>
    </row>
    <row r="10" spans="7:7" x14ac:dyDescent="0.2">
      <c r="G10" s="25">
        <v>7250</v>
      </c>
    </row>
    <row r="11" spans="7:7" x14ac:dyDescent="0.2">
      <c r="G11" s="25">
        <v>11800</v>
      </c>
    </row>
    <row r="12" spans="7:7" x14ac:dyDescent="0.2">
      <c r="G12" s="25">
        <v>1550</v>
      </c>
    </row>
    <row r="13" spans="7:7" x14ac:dyDescent="0.2">
      <c r="G13" s="25" t="s">
        <v>393</v>
      </c>
    </row>
    <row r="14" spans="7:7" x14ac:dyDescent="0.2">
      <c r="G14" s="25" t="s">
        <v>394</v>
      </c>
    </row>
    <row r="15" spans="7:7" x14ac:dyDescent="0.2">
      <c r="G15" s="25" t="s">
        <v>395</v>
      </c>
    </row>
    <row r="16" spans="7:7" x14ac:dyDescent="0.2">
      <c r="G16" s="25" t="s">
        <v>396</v>
      </c>
    </row>
    <row r="17" spans="7:7" x14ac:dyDescent="0.2">
      <c r="G17" s="25" t="s">
        <v>392</v>
      </c>
    </row>
    <row r="18" spans="7:7" x14ac:dyDescent="0.2">
      <c r="G18" s="25" t="s">
        <v>397</v>
      </c>
    </row>
    <row r="19" spans="7:7" x14ac:dyDescent="0.2">
      <c r="G19" s="25" t="s">
        <v>398</v>
      </c>
    </row>
    <row r="20" spans="7:7" x14ac:dyDescent="0.2">
      <c r="G20" s="25" t="s">
        <v>399</v>
      </c>
    </row>
    <row r="21" spans="7:7" x14ac:dyDescent="0.2">
      <c r="G21" s="25" t="s">
        <v>400</v>
      </c>
    </row>
    <row r="22" spans="7:7" x14ac:dyDescent="0.2">
      <c r="G22" s="25" t="s">
        <v>401</v>
      </c>
    </row>
    <row r="23" spans="7:7" x14ac:dyDescent="0.2">
      <c r="G23" s="25" t="s">
        <v>402</v>
      </c>
    </row>
    <row r="24" spans="7:7" x14ac:dyDescent="0.2">
      <c r="G24" s="25" t="s">
        <v>403</v>
      </c>
    </row>
    <row r="25" spans="7:7" x14ac:dyDescent="0.2">
      <c r="G25" s="25" t="s">
        <v>391</v>
      </c>
    </row>
    <row r="26" spans="7:7" x14ac:dyDescent="0.2">
      <c r="G26" s="25" t="s">
        <v>404</v>
      </c>
    </row>
    <row r="27" spans="7:7" x14ac:dyDescent="0.2">
      <c r="G27" s="25" t="s">
        <v>405</v>
      </c>
    </row>
    <row r="28" spans="7:7" x14ac:dyDescent="0.2">
      <c r="G28" s="25" t="s">
        <v>406</v>
      </c>
    </row>
    <row r="29" spans="7:7" x14ac:dyDescent="0.2">
      <c r="G29" s="25" t="s">
        <v>407</v>
      </c>
    </row>
    <row r="30" spans="7:7" x14ac:dyDescent="0.2">
      <c r="G30" s="25" t="s">
        <v>408</v>
      </c>
    </row>
    <row r="31" spans="7:7" x14ac:dyDescent="0.2">
      <c r="G31" s="25" t="s">
        <v>409</v>
      </c>
    </row>
    <row r="32" spans="7:7" x14ac:dyDescent="0.2">
      <c r="G32" s="40">
        <f>E174</f>
        <v>0</v>
      </c>
    </row>
    <row r="33" spans="7:7" x14ac:dyDescent="0.2">
      <c r="G33" s="25" t="s">
        <v>410</v>
      </c>
    </row>
    <row r="34" spans="7:7" x14ac:dyDescent="0.2">
      <c r="G34" s="25" t="s">
        <v>411</v>
      </c>
    </row>
    <row r="35" spans="7:7" x14ac:dyDescent="0.2">
      <c r="G35" s="25" t="s">
        <v>400</v>
      </c>
    </row>
    <row r="36" spans="7:7" x14ac:dyDescent="0.2">
      <c r="G36" s="25" t="s">
        <v>412</v>
      </c>
    </row>
    <row r="37" spans="7:7" x14ac:dyDescent="0.2">
      <c r="G37" s="25" t="s">
        <v>413</v>
      </c>
    </row>
    <row r="38" spans="7:7" x14ac:dyDescent="0.2">
      <c r="G38" s="25" t="s">
        <v>414</v>
      </c>
    </row>
    <row r="39" spans="7:7" x14ac:dyDescent="0.2">
      <c r="G39" s="25" t="s">
        <v>415</v>
      </c>
    </row>
    <row r="40" spans="7:7" x14ac:dyDescent="0.2">
      <c r="G40" s="25" t="s">
        <v>416</v>
      </c>
    </row>
    <row r="41" spans="7:7" x14ac:dyDescent="0.2">
      <c r="G41" s="25" t="s">
        <v>417</v>
      </c>
    </row>
    <row r="42" spans="7:7" x14ac:dyDescent="0.2">
      <c r="G42" s="25" t="s">
        <v>418</v>
      </c>
    </row>
    <row r="43" spans="7:7" x14ac:dyDescent="0.2">
      <c r="G43" s="25" t="s">
        <v>404</v>
      </c>
    </row>
    <row r="44" spans="7:7" x14ac:dyDescent="0.2">
      <c r="G44" s="25" t="s">
        <v>395</v>
      </c>
    </row>
    <row r="45" spans="7:7" x14ac:dyDescent="0.2">
      <c r="G45" s="25" t="s">
        <v>419</v>
      </c>
    </row>
    <row r="46" spans="7:7" x14ac:dyDescent="0.2">
      <c r="G46" s="25" t="s">
        <v>399</v>
      </c>
    </row>
    <row r="47" spans="7:7" x14ac:dyDescent="0.2">
      <c r="G47" s="25" t="s">
        <v>420</v>
      </c>
    </row>
    <row r="48" spans="7:7" x14ac:dyDescent="0.2">
      <c r="G48" s="25" t="s">
        <v>421</v>
      </c>
    </row>
    <row r="49" spans="7:7" x14ac:dyDescent="0.2">
      <c r="G49" s="25" t="s">
        <v>422</v>
      </c>
    </row>
    <row r="50" spans="7:7" x14ac:dyDescent="0.2">
      <c r="G50" s="25" t="s">
        <v>423</v>
      </c>
    </row>
    <row r="51" spans="7:7" x14ac:dyDescent="0.2">
      <c r="G51" s="25" t="s">
        <v>412</v>
      </c>
    </row>
    <row r="52" spans="7:7" x14ac:dyDescent="0.2">
      <c r="G52" s="25" t="s">
        <v>424</v>
      </c>
    </row>
    <row r="53" spans="7:7" x14ac:dyDescent="0.2">
      <c r="G53" s="25" t="s">
        <v>425</v>
      </c>
    </row>
    <row r="54" spans="7:7" x14ac:dyDescent="0.2">
      <c r="G54" s="25" t="s">
        <v>426</v>
      </c>
    </row>
    <row r="55" spans="7:7" x14ac:dyDescent="0.2">
      <c r="G55" s="25" t="s">
        <v>389</v>
      </c>
    </row>
    <row r="56" spans="7:7" x14ac:dyDescent="0.2">
      <c r="G56" s="25" t="s">
        <v>427</v>
      </c>
    </row>
    <row r="57" spans="7:7" x14ac:dyDescent="0.2">
      <c r="G57" s="25" t="s">
        <v>428</v>
      </c>
    </row>
    <row r="58" spans="7:7" x14ac:dyDescent="0.2">
      <c r="G58" s="25" t="s">
        <v>429</v>
      </c>
    </row>
    <row r="59" spans="7:7" x14ac:dyDescent="0.2">
      <c r="G59" s="1" t="s">
        <v>139</v>
      </c>
    </row>
    <row r="60" spans="7:7" x14ac:dyDescent="0.2">
      <c r="G60" s="25" t="s">
        <v>430</v>
      </c>
    </row>
    <row r="61" spans="7:7" x14ac:dyDescent="0.2">
      <c r="G61" s="25" t="s">
        <v>431</v>
      </c>
    </row>
    <row r="62" spans="7:7" x14ac:dyDescent="0.2">
      <c r="G62" s="25" t="s">
        <v>432</v>
      </c>
    </row>
    <row r="63" spans="7:7" x14ac:dyDescent="0.2">
      <c r="G63" s="25" t="s">
        <v>433</v>
      </c>
    </row>
    <row r="64" spans="7:7" x14ac:dyDescent="0.2">
      <c r="G64" s="25" t="s">
        <v>434</v>
      </c>
    </row>
    <row r="65" spans="7:7" x14ac:dyDescent="0.2">
      <c r="G65" s="25" t="s">
        <v>435</v>
      </c>
    </row>
    <row r="66" spans="7:7" x14ac:dyDescent="0.2">
      <c r="G66" s="25" t="s">
        <v>436</v>
      </c>
    </row>
    <row r="67" spans="7:7" x14ac:dyDescent="0.2">
      <c r="G67" s="40" t="s">
        <v>139</v>
      </c>
    </row>
    <row r="68" spans="7:7" x14ac:dyDescent="0.2">
      <c r="G68" s="25" t="s">
        <v>437</v>
      </c>
    </row>
    <row r="69" spans="7:7" x14ac:dyDescent="0.2">
      <c r="G69" s="25" t="s">
        <v>438</v>
      </c>
    </row>
    <row r="70" spans="7:7" x14ac:dyDescent="0.2">
      <c r="G70" s="25" t="s">
        <v>439</v>
      </c>
    </row>
    <row r="71" spans="7:7" x14ac:dyDescent="0.2">
      <c r="G71" s="25" t="s">
        <v>440</v>
      </c>
    </row>
    <row r="72" spans="7:7" x14ac:dyDescent="0.2">
      <c r="G72" s="25" t="s">
        <v>427</v>
      </c>
    </row>
    <row r="73" spans="7:7" x14ac:dyDescent="0.2">
      <c r="G73" s="25" t="s">
        <v>430</v>
      </c>
    </row>
    <row r="74" spans="7:7" x14ac:dyDescent="0.2">
      <c r="G74" s="25" t="s">
        <v>441</v>
      </c>
    </row>
    <row r="75" spans="7:7" x14ac:dyDescent="0.2">
      <c r="G75" s="25" t="s">
        <v>442</v>
      </c>
    </row>
    <row r="76" spans="7:7" x14ac:dyDescent="0.2">
      <c r="G76" s="25" t="s">
        <v>439</v>
      </c>
    </row>
    <row r="77" spans="7:7" x14ac:dyDescent="0.2">
      <c r="G77" s="25" t="s">
        <v>443</v>
      </c>
    </row>
    <row r="78" spans="7:7" x14ac:dyDescent="0.2">
      <c r="G78" s="25" t="s">
        <v>444</v>
      </c>
    </row>
    <row r="79" spans="7:7" x14ac:dyDescent="0.2">
      <c r="G79" s="25" t="s">
        <v>445</v>
      </c>
    </row>
    <row r="80" spans="7:7" x14ac:dyDescent="0.2">
      <c r="G80" s="25" t="s">
        <v>410</v>
      </c>
    </row>
    <row r="81" spans="7:7" x14ac:dyDescent="0.2">
      <c r="G81" s="25" t="s">
        <v>438</v>
      </c>
    </row>
    <row r="82" spans="7:7" x14ac:dyDescent="0.2">
      <c r="G82" s="25" t="s">
        <v>446</v>
      </c>
    </row>
    <row r="83" spans="7:7" x14ac:dyDescent="0.2">
      <c r="G83" s="25" t="s">
        <v>427</v>
      </c>
    </row>
    <row r="84" spans="7:7" x14ac:dyDescent="0.2">
      <c r="G84" s="25" t="s">
        <v>442</v>
      </c>
    </row>
    <row r="85" spans="7:7" x14ac:dyDescent="0.2">
      <c r="G85" s="25" t="s">
        <v>447</v>
      </c>
    </row>
    <row r="86" spans="7:7" x14ac:dyDescent="0.2">
      <c r="G86" s="25" t="s">
        <v>448</v>
      </c>
    </row>
    <row r="87" spans="7:7" x14ac:dyDescent="0.2">
      <c r="G87" s="25" t="s">
        <v>449</v>
      </c>
    </row>
    <row r="88" spans="7:7" x14ac:dyDescent="0.2">
      <c r="G88" s="1" t="s">
        <v>139</v>
      </c>
    </row>
    <row r="89" spans="7:7" x14ac:dyDescent="0.2">
      <c r="G89" s="25" t="s">
        <v>450</v>
      </c>
    </row>
    <row r="90" spans="7:7" x14ac:dyDescent="0.2">
      <c r="G90" s="25" t="s">
        <v>451</v>
      </c>
    </row>
    <row r="91" spans="7:7" x14ac:dyDescent="0.2">
      <c r="G91" s="25" t="s">
        <v>388</v>
      </c>
    </row>
    <row r="92" spans="7:7" x14ac:dyDescent="0.2">
      <c r="G92" s="25" t="s">
        <v>452</v>
      </c>
    </row>
    <row r="93" spans="7:7" x14ac:dyDescent="0.2">
      <c r="G93" s="25" t="s">
        <v>453</v>
      </c>
    </row>
    <row r="94" spans="7:7" x14ac:dyDescent="0.2">
      <c r="G94" s="25" t="s">
        <v>451</v>
      </c>
    </row>
    <row r="95" spans="7:7" x14ac:dyDescent="0.2">
      <c r="G95" s="25" t="s">
        <v>454</v>
      </c>
    </row>
    <row r="96" spans="7:7" x14ac:dyDescent="0.2">
      <c r="G96" s="25" t="s">
        <v>437</v>
      </c>
    </row>
    <row r="97" spans="7:7" x14ac:dyDescent="0.2">
      <c r="G97" s="25" t="s">
        <v>451</v>
      </c>
    </row>
    <row r="98" spans="7:7" x14ac:dyDescent="0.2">
      <c r="G98" s="25" t="s">
        <v>455</v>
      </c>
    </row>
    <row r="99" spans="7:7" x14ac:dyDescent="0.2">
      <c r="G99" s="25" t="s">
        <v>456</v>
      </c>
    </row>
    <row r="100" spans="7:7" x14ac:dyDescent="0.2">
      <c r="G100" s="25" t="s">
        <v>455</v>
      </c>
    </row>
    <row r="101" spans="7:7" x14ac:dyDescent="0.2">
      <c r="G101" s="25" t="s">
        <v>391</v>
      </c>
    </row>
    <row r="102" spans="7:7" x14ac:dyDescent="0.2">
      <c r="G102" s="25" t="s">
        <v>457</v>
      </c>
    </row>
    <row r="103" spans="7:7" x14ac:dyDescent="0.2">
      <c r="G103" s="25" t="s">
        <v>401</v>
      </c>
    </row>
    <row r="104" spans="7:7" x14ac:dyDescent="0.2">
      <c r="G104" s="25" t="s">
        <v>458</v>
      </c>
    </row>
    <row r="105" spans="7:7" x14ac:dyDescent="0.2">
      <c r="G105" s="25" t="s">
        <v>459</v>
      </c>
    </row>
    <row r="106" spans="7:7" x14ac:dyDescent="0.2">
      <c r="G106" s="25" t="s">
        <v>460</v>
      </c>
    </row>
    <row r="107" spans="7:7" x14ac:dyDescent="0.2">
      <c r="G107" s="25" t="s">
        <v>457</v>
      </c>
    </row>
    <row r="108" spans="7:7" x14ac:dyDescent="0.2">
      <c r="G108" s="25" t="s">
        <v>461</v>
      </c>
    </row>
    <row r="109" spans="7:7" x14ac:dyDescent="0.2">
      <c r="G109" s="25" t="s">
        <v>462</v>
      </c>
    </row>
    <row r="110" spans="7:7" x14ac:dyDescent="0.2">
      <c r="G110" s="25" t="s">
        <v>415</v>
      </c>
    </row>
    <row r="111" spans="7:7" x14ac:dyDescent="0.2">
      <c r="G111" s="25" t="s">
        <v>463</v>
      </c>
    </row>
    <row r="112" spans="7:7" x14ac:dyDescent="0.2">
      <c r="G112" s="25" t="s">
        <v>457</v>
      </c>
    </row>
    <row r="113" spans="7:7" x14ac:dyDescent="0.2">
      <c r="G113" s="25" t="s">
        <v>464</v>
      </c>
    </row>
    <row r="114" spans="7:7" x14ac:dyDescent="0.2">
      <c r="G114" s="25" t="s">
        <v>415</v>
      </c>
    </row>
    <row r="115" spans="7:7" x14ac:dyDescent="0.2">
      <c r="G115" s="25" t="s">
        <v>465</v>
      </c>
    </row>
    <row r="116" spans="7:7" x14ac:dyDescent="0.2">
      <c r="G116" s="25" t="s">
        <v>466</v>
      </c>
    </row>
    <row r="117" spans="7:7" x14ac:dyDescent="0.2">
      <c r="G117" s="25" t="s">
        <v>412</v>
      </c>
    </row>
    <row r="118" spans="7:7" x14ac:dyDescent="0.2">
      <c r="G118" s="25" t="s">
        <v>467</v>
      </c>
    </row>
    <row r="119" spans="7:7" x14ac:dyDescent="0.2">
      <c r="G119" s="25" t="s">
        <v>427</v>
      </c>
    </row>
    <row r="120" spans="7:7" x14ac:dyDescent="0.2">
      <c r="G120" s="25" t="s">
        <v>468</v>
      </c>
    </row>
    <row r="121" spans="7:7" x14ac:dyDescent="0.2">
      <c r="G121" s="25" t="s">
        <v>402</v>
      </c>
    </row>
    <row r="122" spans="7:7" x14ac:dyDescent="0.2">
      <c r="G122" s="40" t="s">
        <v>334</v>
      </c>
    </row>
    <row r="123" spans="7:7" x14ac:dyDescent="0.2">
      <c r="G123" s="25" t="s">
        <v>469</v>
      </c>
    </row>
    <row r="124" spans="7:7" x14ac:dyDescent="0.2">
      <c r="G124" s="25" t="s">
        <v>470</v>
      </c>
    </row>
    <row r="125" spans="7:7" x14ac:dyDescent="0.2">
      <c r="G125" s="40" t="s">
        <v>139</v>
      </c>
    </row>
    <row r="126" spans="7:7" x14ac:dyDescent="0.2">
      <c r="G126" s="25" t="s">
        <v>471</v>
      </c>
    </row>
    <row r="127" spans="7:7" x14ac:dyDescent="0.2">
      <c r="G127" s="25" t="s">
        <v>472</v>
      </c>
    </row>
    <row r="128" spans="7:7" x14ac:dyDescent="0.2">
      <c r="G128" s="25" t="s">
        <v>473</v>
      </c>
    </row>
    <row r="129" spans="7:7" x14ac:dyDescent="0.2">
      <c r="G129" s="25" t="s">
        <v>409</v>
      </c>
    </row>
    <row r="130" spans="7:7" x14ac:dyDescent="0.2">
      <c r="G130" s="25" t="s">
        <v>456</v>
      </c>
    </row>
    <row r="131" spans="7:7" x14ac:dyDescent="0.2">
      <c r="G131" s="25" t="s">
        <v>387</v>
      </c>
    </row>
    <row r="132" spans="7:7" x14ac:dyDescent="0.2">
      <c r="G132" s="25" t="s">
        <v>474</v>
      </c>
    </row>
    <row r="133" spans="7:7" x14ac:dyDescent="0.2">
      <c r="G133" s="25" t="s">
        <v>412</v>
      </c>
    </row>
    <row r="134" spans="7:7" x14ac:dyDescent="0.2">
      <c r="G134" s="25" t="s">
        <v>475</v>
      </c>
    </row>
    <row r="135" spans="7:7" x14ac:dyDescent="0.2">
      <c r="G135" s="25" t="s">
        <v>476</v>
      </c>
    </row>
    <row r="136" spans="7:7" x14ac:dyDescent="0.2">
      <c r="G136" s="25" t="s">
        <v>477</v>
      </c>
    </row>
    <row r="137" spans="7:7" x14ac:dyDescent="0.2">
      <c r="G137" s="25" t="s">
        <v>452</v>
      </c>
    </row>
    <row r="138" spans="7:7" x14ac:dyDescent="0.2">
      <c r="G138" s="25" t="s">
        <v>478</v>
      </c>
    </row>
    <row r="139" spans="7:7" x14ac:dyDescent="0.2">
      <c r="G139" s="25" t="s">
        <v>427</v>
      </c>
    </row>
    <row r="140" spans="7:7" x14ac:dyDescent="0.2">
      <c r="G140" s="25" t="s">
        <v>479</v>
      </c>
    </row>
    <row r="141" spans="7:7" x14ac:dyDescent="0.2">
      <c r="G141" s="25" t="s">
        <v>480</v>
      </c>
    </row>
    <row r="142" spans="7:7" x14ac:dyDescent="0.2">
      <c r="G142" s="25" t="s">
        <v>481</v>
      </c>
    </row>
    <row r="143" spans="7:7" x14ac:dyDescent="0.2">
      <c r="G143" s="25" t="s">
        <v>390</v>
      </c>
    </row>
    <row r="144" spans="7:7" x14ac:dyDescent="0.2">
      <c r="G144" s="25" t="s">
        <v>411</v>
      </c>
    </row>
    <row r="145" spans="7:7" x14ac:dyDescent="0.2">
      <c r="G145" s="25" t="s">
        <v>482</v>
      </c>
    </row>
    <row r="146" spans="7:7" x14ac:dyDescent="0.2">
      <c r="G146" s="25" t="s">
        <v>402</v>
      </c>
    </row>
    <row r="147" spans="7:7" x14ac:dyDescent="0.2">
      <c r="G147" s="25" t="s">
        <v>483</v>
      </c>
    </row>
    <row r="148" spans="7:7" x14ac:dyDescent="0.2">
      <c r="G148" s="25" t="s">
        <v>430</v>
      </c>
    </row>
    <row r="149" spans="7:7" x14ac:dyDescent="0.2">
      <c r="G149" s="25" t="s">
        <v>476</v>
      </c>
    </row>
    <row r="150" spans="7:7" x14ac:dyDescent="0.2">
      <c r="G150" s="25" t="s">
        <v>484</v>
      </c>
    </row>
    <row r="151" spans="7:7" x14ac:dyDescent="0.2">
      <c r="G151" s="25" t="s">
        <v>412</v>
      </c>
    </row>
    <row r="152" spans="7:7" x14ac:dyDescent="0.2">
      <c r="G152" s="25" t="s">
        <v>485</v>
      </c>
    </row>
    <row r="153" spans="7:7" x14ac:dyDescent="0.2">
      <c r="G153" s="25" t="s">
        <v>422</v>
      </c>
    </row>
    <row r="154" spans="7:7" x14ac:dyDescent="0.2">
      <c r="G154" s="25" t="s">
        <v>457</v>
      </c>
    </row>
    <row r="155" spans="7:7" x14ac:dyDescent="0.2">
      <c r="G155" s="51"/>
    </row>
    <row r="156" spans="7:7" x14ac:dyDescent="0.2">
      <c r="G156" s="40"/>
    </row>
    <row r="158" spans="7:7" x14ac:dyDescent="0.2">
      <c r="G158" s="9"/>
    </row>
    <row r="159" spans="7:7" ht="18" x14ac:dyDescent="0.25">
      <c r="G159" s="56" t="s">
        <v>352</v>
      </c>
    </row>
    <row r="160" spans="7:7" x14ac:dyDescent="0.2">
      <c r="G160" s="29" t="e">
        <f>CORREL(H5:H154, I5:I154)</f>
        <v>#DIV/0!</v>
      </c>
    </row>
    <row r="161" spans="7:7" x14ac:dyDescent="0.2">
      <c r="G161" s="29" t="e">
        <f>CORREL(H5:H154, J5:J154)</f>
        <v>#DIV/0!</v>
      </c>
    </row>
    <row r="162" spans="7:7" x14ac:dyDescent="0.2">
      <c r="G162" s="24"/>
    </row>
    <row r="163" spans="7:7" x14ac:dyDescent="0.2">
      <c r="G163" s="29" t="e">
        <f>CORREL(I5:I154, J5:J154)</f>
        <v>#DIV/0!</v>
      </c>
    </row>
    <row r="164" spans="7:7" x14ac:dyDescent="0.2">
      <c r="G164" s="29" t="e">
        <f>CORREL(J5:J154, Q5:Q154)</f>
        <v>#DIV/0!</v>
      </c>
    </row>
    <row r="165" spans="7:7" x14ac:dyDescent="0.2">
      <c r="G165" s="64" t="e">
        <f>CORREL(J5:J154, X5:X154)</f>
        <v>#DIV/0!</v>
      </c>
    </row>
    <row r="166" spans="7:7" x14ac:dyDescent="0.2">
      <c r="G166" s="65">
        <v>0.41311266584547268</v>
      </c>
    </row>
    <row r="172" spans="7:7" x14ac:dyDescent="0.2">
      <c r="G172" s="40"/>
    </row>
    <row r="176" spans="7:7" x14ac:dyDescent="0.2">
      <c r="G176" s="72" t="s">
        <v>486</v>
      </c>
    </row>
    <row r="177" spans="7:7" x14ac:dyDescent="0.2">
      <c r="G177" s="72"/>
    </row>
    <row r="178" spans="7:7" x14ac:dyDescent="0.2">
      <c r="G178" s="72" t="s">
        <v>487</v>
      </c>
    </row>
    <row r="179" spans="7:7" x14ac:dyDescent="0.2">
      <c r="G179" s="31"/>
    </row>
    <row r="180" spans="7:7" x14ac:dyDescent="0.2">
      <c r="G180" s="31"/>
    </row>
    <row r="181" spans="7:7" x14ac:dyDescent="0.2">
      <c r="G181" s="31"/>
    </row>
    <row r="182" spans="7:7" x14ac:dyDescent="0.2">
      <c r="G182" s="31"/>
    </row>
    <row r="183" spans="7:7" x14ac:dyDescent="0.2">
      <c r="G183" s="31"/>
    </row>
    <row r="184" spans="7:7" x14ac:dyDescent="0.2">
      <c r="G184" s="31"/>
    </row>
    <row r="185" spans="7:7" x14ac:dyDescent="0.2">
      <c r="G185" s="31"/>
    </row>
    <row r="186" spans="7:7" x14ac:dyDescent="0.2">
      <c r="G186" s="31"/>
    </row>
    <row r="187" spans="7:7" x14ac:dyDescent="0.2">
      <c r="G187" s="9"/>
    </row>
    <row r="188" spans="7:7" x14ac:dyDescent="0.2">
      <c r="G188" s="9"/>
    </row>
    <row r="189" spans="7:7" x14ac:dyDescent="0.2">
      <c r="G189" s="9"/>
    </row>
    <row r="190" spans="7:7" x14ac:dyDescent="0.2">
      <c r="G190" s="31"/>
    </row>
    <row r="191" spans="7:7" x14ac:dyDescent="0.2">
      <c r="G191" s="31"/>
    </row>
    <row r="192" spans="7:7" x14ac:dyDescent="0.2">
      <c r="G192" s="31"/>
    </row>
    <row r="193" spans="7:7" x14ac:dyDescent="0.2">
      <c r="G193" s="9"/>
    </row>
    <row r="194" spans="7:7" x14ac:dyDescent="0.2">
      <c r="G194" s="9"/>
    </row>
    <row r="195" spans="7:7" x14ac:dyDescent="0.2">
      <c r="G195" s="31"/>
    </row>
    <row r="196" spans="7:7" x14ac:dyDescent="0.2">
      <c r="G196" s="9"/>
    </row>
    <row r="197" spans="7:7" x14ac:dyDescent="0.2">
      <c r="G197" s="31"/>
    </row>
    <row r="198" spans="7:7" x14ac:dyDescent="0.2">
      <c r="G198" s="31"/>
    </row>
    <row r="199" spans="7:7" x14ac:dyDescent="0.2">
      <c r="G199" s="9"/>
    </row>
    <row r="200" spans="7:7" x14ac:dyDescent="0.2">
      <c r="G200" s="31"/>
    </row>
    <row r="201" spans="7:7" x14ac:dyDescent="0.2">
      <c r="G201" s="31"/>
    </row>
    <row r="202" spans="7:7" x14ac:dyDescent="0.2">
      <c r="G202" s="9"/>
    </row>
    <row r="203" spans="7:7" x14ac:dyDescent="0.2">
      <c r="G203" s="31"/>
    </row>
    <row r="204" spans="7:7" x14ac:dyDescent="0.2">
      <c r="G204" s="31"/>
    </row>
    <row r="205" spans="7:7" x14ac:dyDescent="0.2">
      <c r="G205" s="31"/>
    </row>
    <row r="206" spans="7:7" x14ac:dyDescent="0.2">
      <c r="G206" s="31"/>
    </row>
    <row r="207" spans="7:7" x14ac:dyDescent="0.2">
      <c r="G207" s="9"/>
    </row>
    <row r="208" spans="7:7" x14ac:dyDescent="0.2">
      <c r="G208" s="31"/>
    </row>
    <row r="209" spans="7:7" x14ac:dyDescent="0.2">
      <c r="G209" s="9"/>
    </row>
    <row r="210" spans="7:7" x14ac:dyDescent="0.2">
      <c r="G210" s="9"/>
    </row>
    <row r="211" spans="7:7" x14ac:dyDescent="0.2">
      <c r="G211" s="9"/>
    </row>
    <row r="212" spans="7:7" x14ac:dyDescent="0.2">
      <c r="G212" s="9"/>
    </row>
    <row r="213" spans="7:7" x14ac:dyDescent="0.2">
      <c r="G213" s="9"/>
    </row>
    <row r="214" spans="7:7" x14ac:dyDescent="0.2">
      <c r="G214" s="31"/>
    </row>
    <row r="215" spans="7:7" x14ac:dyDescent="0.2">
      <c r="G215" s="9"/>
    </row>
    <row r="216" spans="7:7" x14ac:dyDescent="0.2">
      <c r="G216" s="9"/>
    </row>
    <row r="217" spans="7:7" x14ac:dyDescent="0.2">
      <c r="G217" s="31"/>
    </row>
    <row r="218" spans="7:7" x14ac:dyDescent="0.2">
      <c r="G218" s="31"/>
    </row>
    <row r="219" spans="7:7" x14ac:dyDescent="0.2">
      <c r="G219" s="31"/>
    </row>
    <row r="220" spans="7:7" x14ac:dyDescent="0.2">
      <c r="G220" s="31"/>
    </row>
    <row r="221" spans="7:7" x14ac:dyDescent="0.2">
      <c r="G221" s="9"/>
    </row>
    <row r="222" spans="7:7" x14ac:dyDescent="0.2">
      <c r="G222" s="31"/>
    </row>
    <row r="223" spans="7:7" x14ac:dyDescent="0.2">
      <c r="G223" s="31"/>
    </row>
    <row r="224" spans="7:7" x14ac:dyDescent="0.2">
      <c r="G224" s="9"/>
    </row>
    <row r="225" spans="7:7" x14ac:dyDescent="0.2">
      <c r="G225" s="31"/>
    </row>
    <row r="226" spans="7:7" x14ac:dyDescent="0.2">
      <c r="G226" s="9"/>
    </row>
    <row r="227" spans="7:7" x14ac:dyDescent="0.2">
      <c r="G227" s="9"/>
    </row>
    <row r="228" spans="7:7" x14ac:dyDescent="0.2">
      <c r="G228" s="31"/>
    </row>
    <row r="229" spans="7:7" x14ac:dyDescent="0.2">
      <c r="G229" s="31"/>
    </row>
    <row r="230" spans="7:7" x14ac:dyDescent="0.2">
      <c r="G230" s="31"/>
    </row>
    <row r="231" spans="7:7" x14ac:dyDescent="0.2">
      <c r="G231" s="9"/>
    </row>
    <row r="232" spans="7:7" x14ac:dyDescent="0.2">
      <c r="G232" s="9"/>
    </row>
    <row r="233" spans="7:7" x14ac:dyDescent="0.2">
      <c r="G233" s="9"/>
    </row>
    <row r="234" spans="7:7" x14ac:dyDescent="0.2">
      <c r="G234" s="9"/>
    </row>
    <row r="235" spans="7:7" x14ac:dyDescent="0.2">
      <c r="G235" s="9"/>
    </row>
    <row r="236" spans="7:7" x14ac:dyDescent="0.2">
      <c r="G236" s="31"/>
    </row>
    <row r="237" spans="7:7" x14ac:dyDescent="0.2">
      <c r="G237" s="31"/>
    </row>
    <row r="238" spans="7:7" x14ac:dyDescent="0.2">
      <c r="G238" s="31"/>
    </row>
    <row r="239" spans="7:7" x14ac:dyDescent="0.2">
      <c r="G239" s="31"/>
    </row>
    <row r="240" spans="7:7" x14ac:dyDescent="0.2">
      <c r="G240" s="31"/>
    </row>
    <row r="241" spans="7:7" x14ac:dyDescent="0.2">
      <c r="G241" s="31"/>
    </row>
    <row r="242" spans="7:7" x14ac:dyDescent="0.2">
      <c r="G242" s="31"/>
    </row>
    <row r="243" spans="7:7" x14ac:dyDescent="0.2">
      <c r="G243" s="9"/>
    </row>
    <row r="244" spans="7:7" x14ac:dyDescent="0.2">
      <c r="G244" s="9"/>
    </row>
    <row r="245" spans="7:7" x14ac:dyDescent="0.2">
      <c r="G245" s="31"/>
    </row>
    <row r="246" spans="7:7" x14ac:dyDescent="0.2">
      <c r="G246" s="31"/>
    </row>
    <row r="247" spans="7:7" x14ac:dyDescent="0.2">
      <c r="G247" s="9"/>
    </row>
    <row r="248" spans="7:7" x14ac:dyDescent="0.2">
      <c r="G248" s="9"/>
    </row>
    <row r="249" spans="7:7" x14ac:dyDescent="0.2">
      <c r="G249" s="9"/>
    </row>
    <row r="250" spans="7:7" x14ac:dyDescent="0.2">
      <c r="G250" s="31"/>
    </row>
    <row r="251" spans="7:7" x14ac:dyDescent="0.2">
      <c r="G251" s="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9"/>
  <sheetViews>
    <sheetView workbookViewId="0"/>
  </sheetViews>
  <sheetFormatPr defaultColWidth="12.5703125" defaultRowHeight="15.75" customHeight="1" x14ac:dyDescent="0.2"/>
  <cols>
    <col min="1" max="1" width="16.140625" customWidth="1"/>
    <col min="2" max="2" width="20.5703125" customWidth="1"/>
    <col min="3" max="3" width="30.42578125" customWidth="1"/>
    <col min="4" max="4" width="26.42578125" customWidth="1"/>
  </cols>
  <sheetData>
    <row r="1" spans="1:5" ht="24.75" customHeight="1" x14ac:dyDescent="0.25">
      <c r="A1" s="76" t="s">
        <v>377</v>
      </c>
      <c r="C1" s="77"/>
      <c r="D1" s="77"/>
      <c r="E1" s="31"/>
    </row>
    <row r="2" spans="1:5" ht="18" x14ac:dyDescent="0.25">
      <c r="A2" s="77"/>
      <c r="C2" s="77"/>
      <c r="D2" s="77"/>
      <c r="E2" s="31"/>
    </row>
    <row r="3" spans="1:5" ht="18" x14ac:dyDescent="0.25">
      <c r="A3" s="78" t="s">
        <v>350</v>
      </c>
      <c r="B3" s="79"/>
      <c r="C3" s="80" t="s">
        <v>351</v>
      </c>
      <c r="D3" s="81" t="s">
        <v>352</v>
      </c>
      <c r="E3" s="31"/>
    </row>
    <row r="4" spans="1:5" ht="12.75" x14ac:dyDescent="0.2">
      <c r="A4" s="82" t="s">
        <v>355</v>
      </c>
      <c r="B4" s="53"/>
      <c r="C4" s="53" t="s">
        <v>356</v>
      </c>
      <c r="D4" s="83">
        <v>0.35016591078398074</v>
      </c>
      <c r="E4" s="9"/>
    </row>
    <row r="5" spans="1:5" ht="12.75" x14ac:dyDescent="0.2">
      <c r="A5" s="8" t="s">
        <v>355</v>
      </c>
      <c r="C5" s="1" t="s">
        <v>358</v>
      </c>
      <c r="D5" s="69">
        <v>-8.1298051776477767E-2</v>
      </c>
      <c r="E5" s="9" t="s">
        <v>378</v>
      </c>
    </row>
    <row r="6" spans="1:5" ht="12.75" x14ac:dyDescent="0.2">
      <c r="A6" s="2"/>
      <c r="D6" s="84"/>
      <c r="E6" s="31"/>
    </row>
    <row r="7" spans="1:5" ht="12.75" x14ac:dyDescent="0.2">
      <c r="A7" s="85" t="s">
        <v>358</v>
      </c>
      <c r="B7" s="53"/>
      <c r="C7" s="53" t="s">
        <v>356</v>
      </c>
      <c r="D7" s="83">
        <v>-0.11517085138775264</v>
      </c>
      <c r="E7" s="31"/>
    </row>
    <row r="8" spans="1:5" ht="12.75" x14ac:dyDescent="0.2">
      <c r="A8" s="86" t="s">
        <v>358</v>
      </c>
      <c r="B8" s="87"/>
      <c r="C8" s="87" t="s">
        <v>362</v>
      </c>
      <c r="D8" s="88">
        <v>-5.1638235827086605E-2</v>
      </c>
      <c r="E8" s="9"/>
    </row>
    <row r="9" spans="1:5" ht="12.75" x14ac:dyDescent="0.2">
      <c r="A9" s="85" t="s">
        <v>358</v>
      </c>
      <c r="B9" s="53"/>
      <c r="C9" s="53" t="s">
        <v>364</v>
      </c>
      <c r="D9" s="83">
        <v>0.39028749885239078</v>
      </c>
      <c r="E9" s="31"/>
    </row>
    <row r="10" spans="1:5" ht="12.75" x14ac:dyDescent="0.2">
      <c r="A10" s="2"/>
      <c r="D10" s="84"/>
      <c r="E10" s="9"/>
    </row>
    <row r="11" spans="1:5" ht="12.75" x14ac:dyDescent="0.2">
      <c r="A11" s="85" t="s">
        <v>358</v>
      </c>
      <c r="B11" s="53"/>
      <c r="C11" s="53" t="s">
        <v>379</v>
      </c>
      <c r="D11" s="83">
        <v>0.1941559117031631</v>
      </c>
      <c r="E11" s="9"/>
    </row>
    <row r="12" spans="1:5" ht="12.75" x14ac:dyDescent="0.2">
      <c r="A12" s="2" t="s">
        <v>358</v>
      </c>
      <c r="C12" s="1" t="s">
        <v>380</v>
      </c>
      <c r="D12" s="69">
        <v>1.7892333167814878E-4</v>
      </c>
      <c r="E12" s="9" t="s">
        <v>381</v>
      </c>
    </row>
    <row r="13" spans="1:5" ht="12.75" x14ac:dyDescent="0.2">
      <c r="A13" s="2" t="s">
        <v>358</v>
      </c>
      <c r="C13" s="1" t="s">
        <v>382</v>
      </c>
      <c r="D13" s="69">
        <v>-0.15964361776992719</v>
      </c>
      <c r="E13" s="9" t="s">
        <v>381</v>
      </c>
    </row>
    <row r="14" spans="1:5" ht="12.75" x14ac:dyDescent="0.2">
      <c r="A14" s="86" t="s">
        <v>358</v>
      </c>
      <c r="B14" s="87"/>
      <c r="C14" s="87" t="s">
        <v>383</v>
      </c>
      <c r="D14" s="88">
        <v>-0.10664054994310522</v>
      </c>
      <c r="E14" s="9" t="s">
        <v>384</v>
      </c>
    </row>
    <row r="15" spans="1:5" ht="12.75" x14ac:dyDescent="0.2">
      <c r="A15" s="2" t="s">
        <v>358</v>
      </c>
      <c r="C15" s="1" t="s">
        <v>385</v>
      </c>
      <c r="D15" s="69">
        <v>0.21307353712306606</v>
      </c>
      <c r="E15" s="9" t="s">
        <v>381</v>
      </c>
    </row>
    <row r="16" spans="1:5" ht="12.75" x14ac:dyDescent="0.2">
      <c r="A16" s="2"/>
      <c r="D16" s="89"/>
      <c r="E16" s="31"/>
    </row>
    <row r="17" spans="1:5" ht="12.75" x14ac:dyDescent="0.2">
      <c r="A17" s="85" t="s">
        <v>379</v>
      </c>
      <c r="B17" s="53"/>
      <c r="C17" s="53" t="s">
        <v>364</v>
      </c>
      <c r="D17" s="83">
        <v>-0.10204675265349994</v>
      </c>
      <c r="E17" s="31"/>
    </row>
    <row r="18" spans="1:5" ht="12.75" x14ac:dyDescent="0.2">
      <c r="A18" s="2"/>
      <c r="D18" s="69"/>
      <c r="E18" s="9"/>
    </row>
    <row r="19" spans="1:5" ht="12.75" x14ac:dyDescent="0.2">
      <c r="A19" s="90" t="s">
        <v>362</v>
      </c>
      <c r="B19" s="91"/>
      <c r="C19" s="91" t="s">
        <v>364</v>
      </c>
      <c r="D19" s="92">
        <v>6.0949744980828401E-3</v>
      </c>
      <c r="E19" s="93" t="s">
        <v>386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Sheet1</vt:lpstr>
      <vt:lpstr>Correlation calc OLD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Vicente Rios</dc:creator>
  <cp:lastModifiedBy>Vicente Rios</cp:lastModifiedBy>
  <dcterms:created xsi:type="dcterms:W3CDTF">2025-04-14T21:14:14Z</dcterms:created>
  <dcterms:modified xsi:type="dcterms:W3CDTF">2025-04-18T21:08:14Z</dcterms:modified>
</cp:coreProperties>
</file>